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665" yWindow="-15" windowWidth="7710" windowHeight="78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45" i="1" l="1"/>
  <c r="F45" i="1" s="1"/>
  <c r="J45" i="1" s="1"/>
  <c r="G45" i="1"/>
  <c r="H45" i="1"/>
  <c r="I45" i="1"/>
  <c r="E55" i="1"/>
  <c r="F55" i="1" s="1"/>
  <c r="J55" i="1" s="1"/>
  <c r="G55" i="1"/>
  <c r="H55" i="1"/>
  <c r="I55" i="1"/>
  <c r="E28" i="1" l="1"/>
  <c r="F28" i="1" s="1"/>
  <c r="J28" i="1" s="1"/>
  <c r="G28" i="1"/>
  <c r="H28" i="1"/>
  <c r="I28" i="1"/>
  <c r="E18" i="1"/>
  <c r="F18" i="1" s="1"/>
  <c r="J18" i="1" s="1"/>
  <c r="G18" i="1"/>
  <c r="H18" i="1"/>
  <c r="I18" i="1" l="1"/>
  <c r="J47" i="1" l="1"/>
  <c r="I47" i="1"/>
  <c r="E47" i="1"/>
  <c r="F47" i="1" s="1"/>
  <c r="H47" i="1" s="1"/>
  <c r="J30" i="1"/>
  <c r="I30" i="1"/>
  <c r="E30" i="1"/>
  <c r="F30" i="1" s="1"/>
  <c r="H30" i="1" s="1"/>
  <c r="J29" i="1"/>
  <c r="I29" i="1"/>
  <c r="E29" i="1"/>
  <c r="F29" i="1" s="1"/>
  <c r="H29" i="1" s="1"/>
  <c r="H20" i="1"/>
  <c r="G20" i="1"/>
  <c r="E20" i="1"/>
  <c r="I20" i="1" s="1"/>
  <c r="H19" i="1"/>
  <c r="G19" i="1"/>
  <c r="E19" i="1"/>
  <c r="I19" i="1" s="1"/>
  <c r="J50" i="1"/>
  <c r="I50" i="1"/>
  <c r="E50" i="1"/>
  <c r="G50" i="1" s="1"/>
  <c r="J60" i="1"/>
  <c r="I60" i="1"/>
  <c r="E60" i="1"/>
  <c r="G60" i="1" s="1"/>
  <c r="J49" i="1"/>
  <c r="I49" i="1"/>
  <c r="E49" i="1"/>
  <c r="F49" i="1" s="1"/>
  <c r="H49" i="1" s="1"/>
  <c r="G47" i="1" l="1"/>
  <c r="G30" i="1"/>
  <c r="G29" i="1"/>
  <c r="F20" i="1"/>
  <c r="J20" i="1" s="1"/>
  <c r="F19" i="1"/>
  <c r="J19" i="1" s="1"/>
  <c r="F50" i="1"/>
  <c r="H50" i="1" s="1"/>
  <c r="F60" i="1"/>
  <c r="H60" i="1" s="1"/>
  <c r="G49" i="1"/>
  <c r="E85" i="1"/>
  <c r="F85" i="1" s="1"/>
  <c r="H85" i="1" s="1"/>
  <c r="I85" i="1"/>
  <c r="J85" i="1"/>
  <c r="G85" i="1" l="1"/>
  <c r="H25" i="1"/>
  <c r="G25" i="1"/>
  <c r="E25" i="1"/>
  <c r="I25" i="1" s="1"/>
  <c r="H15" i="1"/>
  <c r="G15" i="1"/>
  <c r="E15" i="1"/>
  <c r="F15" i="1" s="1"/>
  <c r="J15" i="1" s="1"/>
  <c r="H84" i="1"/>
  <c r="G84" i="1"/>
  <c r="E84" i="1"/>
  <c r="I84" i="1" s="1"/>
  <c r="H83" i="1"/>
  <c r="G83" i="1"/>
  <c r="E83" i="1"/>
  <c r="I83" i="1" s="1"/>
  <c r="J72" i="1"/>
  <c r="I72" i="1"/>
  <c r="E72" i="1"/>
  <c r="F72" i="1" s="1"/>
  <c r="H72" i="1" s="1"/>
  <c r="H71" i="1"/>
  <c r="G71" i="1"/>
  <c r="E71" i="1"/>
  <c r="F71" i="1" s="1"/>
  <c r="J71" i="1" s="1"/>
  <c r="J48" i="1"/>
  <c r="I48" i="1"/>
  <c r="E48" i="1"/>
  <c r="F48" i="1" s="1"/>
  <c r="H48" i="1" s="1"/>
  <c r="E31" i="1"/>
  <c r="F31" i="1" s="1"/>
  <c r="H31" i="1" s="1"/>
  <c r="H62" i="1"/>
  <c r="G62" i="1"/>
  <c r="E62" i="1"/>
  <c r="F62" i="1" s="1"/>
  <c r="J62" i="1" s="1"/>
  <c r="E67" i="1"/>
  <c r="F67" i="1" s="1"/>
  <c r="J67" i="1" s="1"/>
  <c r="E68" i="1"/>
  <c r="F68" i="1" s="1"/>
  <c r="E69" i="1"/>
  <c r="F69" i="1" s="1"/>
  <c r="H69" i="1" s="1"/>
  <c r="E70" i="1"/>
  <c r="I70" i="1" s="1"/>
  <c r="E73" i="1"/>
  <c r="F73" i="1" s="1"/>
  <c r="J73" i="1" s="1"/>
  <c r="E74" i="1"/>
  <c r="F74" i="1" s="1"/>
  <c r="H74" i="1" s="1"/>
  <c r="E75" i="1"/>
  <c r="I75" i="1" s="1"/>
  <c r="E86" i="1"/>
  <c r="F86" i="1" s="1"/>
  <c r="I86" i="1"/>
  <c r="J86" i="1"/>
  <c r="H82" i="1"/>
  <c r="G82" i="1"/>
  <c r="F82" i="1"/>
  <c r="J82" i="1" s="1"/>
  <c r="I82" i="1"/>
  <c r="I68" i="1"/>
  <c r="J68" i="1"/>
  <c r="I69" i="1"/>
  <c r="J69" i="1"/>
  <c r="G70" i="1"/>
  <c r="H70" i="1"/>
  <c r="G73" i="1"/>
  <c r="H73" i="1"/>
  <c r="G74" i="1"/>
  <c r="I74" i="1"/>
  <c r="J74" i="1"/>
  <c r="G75" i="1"/>
  <c r="H75" i="1"/>
  <c r="H67" i="1"/>
  <c r="G67" i="1"/>
  <c r="H66" i="1"/>
  <c r="G66" i="1"/>
  <c r="E66" i="1"/>
  <c r="I66" i="1" s="1"/>
  <c r="F59" i="1"/>
  <c r="J59" i="1" s="1"/>
  <c r="G59" i="1"/>
  <c r="H59" i="1"/>
  <c r="I59" i="1"/>
  <c r="E61" i="1"/>
  <c r="F61" i="1" s="1"/>
  <c r="H61" i="1" s="1"/>
  <c r="I61" i="1"/>
  <c r="J61" i="1"/>
  <c r="J63" i="1"/>
  <c r="I63" i="1"/>
  <c r="H58" i="1"/>
  <c r="G58" i="1"/>
  <c r="E58" i="1"/>
  <c r="F58" i="1" s="1"/>
  <c r="J58" i="1" s="1"/>
  <c r="H57" i="1"/>
  <c r="G57" i="1"/>
  <c r="E57" i="1"/>
  <c r="I57" i="1" s="1"/>
  <c r="H56" i="1"/>
  <c r="G56" i="1"/>
  <c r="F56" i="1"/>
  <c r="J56" i="1" s="1"/>
  <c r="H54" i="1"/>
  <c r="G54" i="1"/>
  <c r="E54" i="1"/>
  <c r="I54" i="1" s="1"/>
  <c r="H53" i="1"/>
  <c r="G53" i="1"/>
  <c r="E53" i="1"/>
  <c r="F53" i="1" s="1"/>
  <c r="H46" i="1"/>
  <c r="G46" i="1"/>
  <c r="H44" i="1"/>
  <c r="G44" i="1"/>
  <c r="H43" i="1"/>
  <c r="G43" i="1"/>
  <c r="H42" i="1"/>
  <c r="G42" i="1"/>
  <c r="H41" i="1"/>
  <c r="G41" i="1"/>
  <c r="E46" i="1"/>
  <c r="I46" i="1" s="1"/>
  <c r="E44" i="1"/>
  <c r="I44" i="1" s="1"/>
  <c r="E43" i="1"/>
  <c r="I43" i="1" s="1"/>
  <c r="E42" i="1"/>
  <c r="I42" i="1" s="1"/>
  <c r="E41" i="1"/>
  <c r="H35" i="1"/>
  <c r="G35" i="1"/>
  <c r="H32" i="1"/>
  <c r="G32" i="1"/>
  <c r="H27" i="1"/>
  <c r="G27" i="1"/>
  <c r="I26" i="1"/>
  <c r="H26" i="1"/>
  <c r="G26" i="1"/>
  <c r="H24" i="1"/>
  <c r="G24" i="1"/>
  <c r="H23" i="1"/>
  <c r="G23" i="1"/>
  <c r="E35" i="1"/>
  <c r="F35" i="1" s="1"/>
  <c r="J35" i="1" s="1"/>
  <c r="E32" i="1"/>
  <c r="I32" i="1" s="1"/>
  <c r="E27" i="1"/>
  <c r="I27" i="1" s="1"/>
  <c r="E24" i="1"/>
  <c r="F24" i="1" s="1"/>
  <c r="J24" i="1" s="1"/>
  <c r="E23" i="1"/>
  <c r="I23" i="1" s="1"/>
  <c r="E10" i="1"/>
  <c r="I10" i="1" s="1"/>
  <c r="E11" i="1"/>
  <c r="I11" i="1" s="1"/>
  <c r="E12" i="1"/>
  <c r="E13" i="1"/>
  <c r="I13" i="1" s="1"/>
  <c r="E16" i="1"/>
  <c r="F16" i="1" s="1"/>
  <c r="J16" i="1" s="1"/>
  <c r="E17" i="1"/>
  <c r="I17" i="1" s="1"/>
  <c r="E9" i="1"/>
  <c r="F9" i="1" s="1"/>
  <c r="J9" i="1" s="1"/>
  <c r="G10" i="1"/>
  <c r="H10" i="1"/>
  <c r="G11" i="1"/>
  <c r="H11" i="1"/>
  <c r="G13" i="1"/>
  <c r="H13" i="1"/>
  <c r="G14" i="1"/>
  <c r="H14" i="1"/>
  <c r="I14" i="1"/>
  <c r="G16" i="1"/>
  <c r="H16" i="1"/>
  <c r="G17" i="1"/>
  <c r="H17" i="1"/>
  <c r="H9" i="1"/>
  <c r="G9" i="1"/>
  <c r="F46" i="1"/>
  <c r="J46" i="1" s="1"/>
  <c r="F23" i="1"/>
  <c r="J23" i="1" s="1"/>
  <c r="F26" i="1"/>
  <c r="J26" i="1" s="1"/>
  <c r="F33" i="1"/>
  <c r="F34" i="1"/>
  <c r="F36" i="1"/>
  <c r="F37" i="1"/>
  <c r="F38" i="1"/>
  <c r="F13" i="1"/>
  <c r="J13" i="1" s="1"/>
  <c r="F14" i="1"/>
  <c r="J14" i="1" s="1"/>
  <c r="F11" i="1" l="1"/>
  <c r="J11" i="1" s="1"/>
  <c r="F43" i="1"/>
  <c r="J43" i="1" s="1"/>
  <c r="I31" i="1"/>
  <c r="J31" i="1"/>
  <c r="F17" i="1"/>
  <c r="J17" i="1" s="1"/>
  <c r="F27" i="1"/>
  <c r="J27" i="1" s="1"/>
  <c r="I41" i="1"/>
  <c r="I40" i="1" s="1"/>
  <c r="E40" i="1"/>
  <c r="F25" i="1"/>
  <c r="J25" i="1" s="1"/>
  <c r="F41" i="1"/>
  <c r="J41" i="1" s="1"/>
  <c r="F32" i="1"/>
  <c r="J32" i="1" s="1"/>
  <c r="I73" i="1"/>
  <c r="I15" i="1"/>
  <c r="F84" i="1"/>
  <c r="J84" i="1" s="1"/>
  <c r="F83" i="1"/>
  <c r="J83" i="1" s="1"/>
  <c r="H22" i="1"/>
  <c r="F44" i="1"/>
  <c r="J44" i="1" s="1"/>
  <c r="F10" i="1"/>
  <c r="J10" i="1" s="1"/>
  <c r="I16" i="1"/>
  <c r="G69" i="1"/>
  <c r="I71" i="1"/>
  <c r="G72" i="1"/>
  <c r="G48" i="1"/>
  <c r="H40" i="1"/>
  <c r="G31" i="1"/>
  <c r="G22" i="1" s="1"/>
  <c r="F42" i="1"/>
  <c r="J42" i="1" s="1"/>
  <c r="F57" i="1"/>
  <c r="J57" i="1" s="1"/>
  <c r="I24" i="1"/>
  <c r="E81" i="1"/>
  <c r="K81" i="1" s="1"/>
  <c r="K80" i="1" s="1"/>
  <c r="I35" i="1"/>
  <c r="H52" i="1"/>
  <c r="I62" i="1"/>
  <c r="E65" i="1"/>
  <c r="F54" i="1"/>
  <c r="J54" i="1" s="1"/>
  <c r="E52" i="1"/>
  <c r="F66" i="1"/>
  <c r="J66" i="1" s="1"/>
  <c r="I53" i="1"/>
  <c r="I81" i="1"/>
  <c r="H86" i="1"/>
  <c r="H81" i="1" s="1"/>
  <c r="G86" i="1"/>
  <c r="G81" i="1" s="1"/>
  <c r="H68" i="1"/>
  <c r="H65" i="1" s="1"/>
  <c r="F75" i="1"/>
  <c r="J75" i="1" s="1"/>
  <c r="G68" i="1"/>
  <c r="F70" i="1"/>
  <c r="J70" i="1" s="1"/>
  <c r="I67" i="1"/>
  <c r="G61" i="1"/>
  <c r="J53" i="1"/>
  <c r="I56" i="1"/>
  <c r="I58" i="1"/>
  <c r="G8" i="1"/>
  <c r="H8" i="1"/>
  <c r="I9" i="1"/>
  <c r="E8" i="1"/>
  <c r="K8" i="1" s="1"/>
  <c r="E22" i="1"/>
  <c r="K52" i="1" l="1"/>
  <c r="K51" i="1" s="1"/>
  <c r="K22" i="1"/>
  <c r="K21" i="1"/>
  <c r="J8" i="1"/>
  <c r="F8" i="1"/>
  <c r="G40" i="1"/>
  <c r="J40" i="1"/>
  <c r="F40" i="1"/>
  <c r="O8" i="1"/>
  <c r="K7" i="1"/>
  <c r="J22" i="1"/>
  <c r="F22" i="1"/>
  <c r="I65" i="1"/>
  <c r="I8" i="1"/>
  <c r="J81" i="1"/>
  <c r="L81" i="1" s="1"/>
  <c r="M81" i="1" s="1"/>
  <c r="N81" i="1" s="1"/>
  <c r="F81" i="1"/>
  <c r="G65" i="1"/>
  <c r="K40" i="1"/>
  <c r="K39" i="1" s="1"/>
  <c r="K65" i="1"/>
  <c r="K64" i="1" s="1"/>
  <c r="I22" i="1"/>
  <c r="L22" i="1"/>
  <c r="M22" i="1" s="1"/>
  <c r="N22" i="1" s="1"/>
  <c r="F52" i="1"/>
  <c r="L8" i="1"/>
  <c r="M8" i="1" s="1"/>
  <c r="N8" i="1" s="1"/>
  <c r="I52" i="1"/>
  <c r="J52" i="1"/>
  <c r="L52" i="1" s="1"/>
  <c r="M52" i="1" s="1"/>
  <c r="N52" i="1" s="1"/>
  <c r="J65" i="1"/>
  <c r="L65" i="1" s="1"/>
  <c r="M65" i="1" s="1"/>
  <c r="N65" i="1" s="1"/>
  <c r="F65" i="1"/>
  <c r="G52" i="1"/>
  <c r="L40" i="1" l="1"/>
  <c r="M40" i="1" s="1"/>
  <c r="N40" i="1" s="1"/>
</calcChain>
</file>

<file path=xl/sharedStrings.xml><?xml version="1.0" encoding="utf-8"?>
<sst xmlns="http://schemas.openxmlformats.org/spreadsheetml/2006/main" count="268" uniqueCount="154">
  <si>
    <t>TT</t>
  </si>
  <si>
    <t>Mã môn học</t>
  </si>
  <si>
    <t>Tên học phần</t>
  </si>
  <si>
    <t>Mã học phần</t>
  </si>
  <si>
    <t>Số tín chỉ</t>
  </si>
  <si>
    <t>Học phần:</t>
  </si>
  <si>
    <t xml:space="preserve"> học trước (a)</t>
  </si>
  <si>
    <t>tiên quyết (b)</t>
  </si>
  <si>
    <t>Thời gian</t>
  </si>
  <si>
    <t>Ghi chú</t>
  </si>
  <si>
    <t>Hình thức thi kết thúc môn học</t>
  </si>
  <si>
    <t>song hành (c)</t>
  </si>
  <si>
    <t>Học kì 1</t>
  </si>
  <si>
    <t>Học phần bắt buộc</t>
  </si>
  <si>
    <t>Toán cao cấp 1</t>
  </si>
  <si>
    <t>3(3,0,6)</t>
  </si>
  <si>
    <t>15 tuần</t>
  </si>
  <si>
    <t>Vật lý đại cương 1</t>
  </si>
  <si>
    <t>Hóa học đại cương 1</t>
  </si>
  <si>
    <t>Nhập môn tin học</t>
  </si>
  <si>
    <t>3(2,1,5)</t>
  </si>
  <si>
    <t>Pháp luật đại cương</t>
  </si>
  <si>
    <t>Mạch điện</t>
  </si>
  <si>
    <t>An toàn điện</t>
  </si>
  <si>
    <t>2(2,0,4)</t>
  </si>
  <si>
    <t xml:space="preserve">Khí cụ điện </t>
  </si>
  <si>
    <t>Học kì 2</t>
  </si>
  <si>
    <t>Những nguyên lý cơ bản của Chủ nghĩa Mác – Lênin 1</t>
  </si>
  <si>
    <t>Toán cao cấp 2</t>
  </si>
  <si>
    <t>Anh văn 1</t>
  </si>
  <si>
    <t>Mạch điện tử</t>
  </si>
  <si>
    <t>Cung cấp điện</t>
  </si>
  <si>
    <t>2(0,2,2)</t>
  </si>
  <si>
    <r>
      <t>3102021</t>
    </r>
    <r>
      <rPr>
        <sz val="13"/>
        <color rgb="FFFF0000"/>
        <rFont val="Times New Roman"/>
        <family val="1"/>
      </rPr>
      <t>011(a)</t>
    </r>
  </si>
  <si>
    <r>
      <t xml:space="preserve">Học phần tự chọn </t>
    </r>
    <r>
      <rPr>
        <i/>
        <sz val="13"/>
        <color theme="1"/>
        <rFont val="Times New Roman"/>
        <family val="1"/>
      </rPr>
      <t>(Chọn 1 trong 2 học phần)</t>
    </r>
  </si>
  <si>
    <r>
      <t> </t>
    </r>
    <r>
      <rPr>
        <sz val="11"/>
        <color theme="1"/>
        <rFont val="Times New Roman"/>
        <family val="1"/>
      </rPr>
      <t>15 tuần</t>
    </r>
  </si>
  <si>
    <t>Kỹ năng giao tiếp</t>
  </si>
  <si>
    <t>Môi trường và con người</t>
  </si>
  <si>
    <r>
      <t xml:space="preserve">Học phần tự chọn </t>
    </r>
    <r>
      <rPr>
        <i/>
        <sz val="13"/>
        <color theme="1"/>
        <rFont val="Times New Roman"/>
        <family val="1"/>
      </rPr>
      <t>(Chọn 2 trong 3 học phần)</t>
    </r>
  </si>
  <si>
    <t>Xác suất thống kê</t>
  </si>
  <si>
    <t>Vật lý đại cương 2</t>
  </si>
  <si>
    <t>Hóa học đại cương 2</t>
  </si>
  <si>
    <t>Học kì 3</t>
  </si>
  <si>
    <t>Những nguyên lý cơ bản của Chủ nghĩa Mác – Lênin 2</t>
  </si>
  <si>
    <t xml:space="preserve"> Máy điện</t>
  </si>
  <si>
    <t>Kỹ thuật số</t>
  </si>
  <si>
    <r>
      <t>3102021</t>
    </r>
    <r>
      <rPr>
        <sz val="13"/>
        <color rgb="FFFF0000"/>
        <rFont val="Times New Roman"/>
        <family val="1"/>
      </rPr>
      <t>014</t>
    </r>
    <r>
      <rPr>
        <sz val="13"/>
        <color theme="1"/>
        <rFont val="Times New Roman"/>
        <family val="1"/>
      </rPr>
      <t>(a)</t>
    </r>
  </si>
  <si>
    <t>Điện tử công suất</t>
  </si>
  <si>
    <t>2 (0,2,2)</t>
  </si>
  <si>
    <r>
      <t>3102021</t>
    </r>
    <r>
      <rPr>
        <sz val="13"/>
        <color rgb="FFFF0000"/>
        <rFont val="Times New Roman"/>
        <family val="1"/>
      </rPr>
      <t>015</t>
    </r>
    <r>
      <rPr>
        <sz val="13"/>
        <color theme="1"/>
        <rFont val="Times New Roman"/>
        <family val="1"/>
      </rPr>
      <t>(a)</t>
    </r>
  </si>
  <si>
    <t>Học kì 4</t>
  </si>
  <si>
    <t>Tư tưởng Hồ Chí Minh</t>
  </si>
  <si>
    <t>Phương pháp nghiên cứu khoa học</t>
  </si>
  <si>
    <t>Tiểu luận</t>
  </si>
  <si>
    <t>Giáo dục quốc phòng – An ninh</t>
  </si>
  <si>
    <t>3 tuần</t>
  </si>
  <si>
    <t>Đo lường cảm biến</t>
  </si>
  <si>
    <t>Vi xử lý</t>
  </si>
  <si>
    <r>
      <t>3102022</t>
    </r>
    <r>
      <rPr>
        <sz val="13"/>
        <color rgb="FFFF0000"/>
        <rFont val="Times New Roman"/>
        <family val="1"/>
      </rPr>
      <t>018(a)</t>
    </r>
  </si>
  <si>
    <t>Đồ án Học phần</t>
  </si>
  <si>
    <r>
      <t>3102022</t>
    </r>
    <r>
      <rPr>
        <sz val="13"/>
        <color rgb="FFFF0000"/>
        <rFont val="Times New Roman"/>
        <family val="1"/>
      </rPr>
      <t>018</t>
    </r>
    <r>
      <rPr>
        <sz val="13"/>
        <color theme="1"/>
        <rFont val="Times New Roman"/>
        <family val="1"/>
      </rPr>
      <t>(a)</t>
    </r>
  </si>
  <si>
    <r>
      <t>3102022</t>
    </r>
    <r>
      <rPr>
        <sz val="13"/>
        <color rgb="FFFF0000"/>
        <rFont val="Times New Roman"/>
        <family val="1"/>
      </rPr>
      <t>017</t>
    </r>
    <r>
      <rPr>
        <sz val="13"/>
        <color theme="1"/>
        <rFont val="Times New Roman"/>
        <family val="1"/>
      </rPr>
      <t>(a)</t>
    </r>
  </si>
  <si>
    <t>Thực hành Vi xử lý</t>
  </si>
  <si>
    <r>
      <t>3102022</t>
    </r>
    <r>
      <rPr>
        <sz val="13"/>
        <color rgb="FFFF0000"/>
        <rFont val="Times New Roman"/>
        <family val="1"/>
      </rPr>
      <t>025</t>
    </r>
    <r>
      <rPr>
        <sz val="13"/>
        <color theme="1"/>
        <rFont val="Times New Roman"/>
        <family val="1"/>
      </rPr>
      <t>(a)</t>
    </r>
  </si>
  <si>
    <t>Anh văn chuyên ngành điện – điện tử</t>
  </si>
  <si>
    <t>Học kì 5</t>
  </si>
  <si>
    <t>Đường lối CM của Đảng CSVN</t>
  </si>
  <si>
    <t>PLC cơ bản</t>
  </si>
  <si>
    <r>
      <t>3102022</t>
    </r>
    <r>
      <rPr>
        <sz val="13"/>
        <color rgb="FFFF0000"/>
        <rFont val="Times New Roman"/>
        <family val="1"/>
      </rPr>
      <t>018 (a)</t>
    </r>
  </si>
  <si>
    <t>Thực hành  PLC</t>
  </si>
  <si>
    <r>
      <t>3102023</t>
    </r>
    <r>
      <rPr>
        <sz val="13"/>
        <color rgb="FFFF0000"/>
        <rFont val="Times New Roman"/>
        <family val="1"/>
      </rPr>
      <t>030</t>
    </r>
    <r>
      <rPr>
        <sz val="13"/>
        <color theme="1"/>
        <rFont val="Times New Roman"/>
        <family val="1"/>
      </rPr>
      <t>(a)</t>
    </r>
  </si>
  <si>
    <r>
      <t>3102022</t>
    </r>
    <r>
      <rPr>
        <sz val="13"/>
        <color rgb="FFFF0000"/>
        <rFont val="Times New Roman"/>
        <family val="1"/>
      </rPr>
      <t>024</t>
    </r>
    <r>
      <rPr>
        <sz val="13"/>
        <color theme="1"/>
        <rFont val="Times New Roman"/>
        <family val="1"/>
      </rPr>
      <t>(a)</t>
    </r>
  </si>
  <si>
    <t>Tự động hóa quá trình công nghệ</t>
  </si>
  <si>
    <r>
      <t>3102022</t>
    </r>
    <r>
      <rPr>
        <sz val="13"/>
        <color rgb="FFFF0000"/>
        <rFont val="Times New Roman"/>
        <family val="1"/>
      </rPr>
      <t>028</t>
    </r>
    <r>
      <rPr>
        <sz val="13"/>
        <color theme="1"/>
        <rFont val="Times New Roman"/>
        <family val="1"/>
      </rPr>
      <t>(a)</t>
    </r>
  </si>
  <si>
    <r>
      <t>3102022</t>
    </r>
    <r>
      <rPr>
        <sz val="13"/>
        <color rgb="FFFF0000"/>
        <rFont val="Times New Roman"/>
        <family val="1"/>
      </rPr>
      <t>030</t>
    </r>
    <r>
      <rPr>
        <sz val="13"/>
        <color theme="1"/>
        <rFont val="Times New Roman"/>
        <family val="1"/>
      </rPr>
      <t>(a)</t>
    </r>
  </si>
  <si>
    <t>Điện tử công nghiệp</t>
  </si>
  <si>
    <r>
      <t>3102022</t>
    </r>
    <r>
      <rPr>
        <sz val="13"/>
        <color rgb="FFFF0000"/>
        <rFont val="Times New Roman"/>
        <family val="1"/>
      </rPr>
      <t>019</t>
    </r>
    <r>
      <rPr>
        <sz val="13"/>
        <color theme="1"/>
        <rFont val="Times New Roman"/>
        <family val="1"/>
      </rPr>
      <t>(a)</t>
    </r>
  </si>
  <si>
    <r>
      <t>3102023</t>
    </r>
    <r>
      <rPr>
        <sz val="13"/>
        <color rgb="FFFF0000"/>
        <rFont val="Times New Roman"/>
        <family val="1"/>
      </rPr>
      <t>033(a)</t>
    </r>
  </si>
  <si>
    <r>
      <t>15 tuần</t>
    </r>
    <r>
      <rPr>
        <sz val="13"/>
        <color theme="1"/>
        <rFont val="Times New Roman"/>
        <family val="1"/>
      </rPr>
      <t> </t>
    </r>
  </si>
  <si>
    <t>Truyền động điện và ứng dụng</t>
  </si>
  <si>
    <t>Thiết bị và hệ thống Tự động hóa</t>
  </si>
  <si>
    <t>Kỹ thuật Robot</t>
  </si>
  <si>
    <r>
      <t>3102022</t>
    </r>
    <r>
      <rPr>
        <sz val="13"/>
        <color rgb="FFFF0000"/>
        <rFont val="Times New Roman"/>
        <family val="1"/>
      </rPr>
      <t>025(a)</t>
    </r>
  </si>
  <si>
    <t xml:space="preserve">  PLC nâng cao</t>
  </si>
  <si>
    <r>
      <t>3102023</t>
    </r>
    <r>
      <rPr>
        <sz val="13"/>
        <color rgb="FFFF0000"/>
        <rFont val="Times New Roman"/>
        <family val="1"/>
      </rPr>
      <t>030(a)</t>
    </r>
  </si>
  <si>
    <t>Học kì 6</t>
  </si>
  <si>
    <t>Đồ án Chuyên ngành</t>
  </si>
  <si>
    <t>3(0,3,3)</t>
  </si>
  <si>
    <r>
      <t>3102023</t>
    </r>
    <r>
      <rPr>
        <sz val="13"/>
        <color rgb="FFFF0000"/>
        <rFont val="Times New Roman"/>
        <family val="1"/>
      </rPr>
      <t>034</t>
    </r>
    <r>
      <rPr>
        <sz val="13"/>
        <color theme="1"/>
        <rFont val="Times New Roman"/>
        <family val="1"/>
      </rPr>
      <t>(a)</t>
    </r>
  </si>
  <si>
    <t xml:space="preserve">Thực tập tốt nghiệp </t>
  </si>
  <si>
    <t>Thực tập tốt nghiệp</t>
  </si>
  <si>
    <r>
      <t> </t>
    </r>
    <r>
      <rPr>
        <sz val="11"/>
        <color theme="1"/>
        <rFont val="Times New Roman"/>
        <family val="1"/>
      </rPr>
      <t>8 tuần</t>
    </r>
    <r>
      <rPr>
        <sz val="13"/>
        <color theme="1"/>
        <rFont val="Times New Roman"/>
        <family val="1"/>
      </rPr>
      <t> </t>
    </r>
  </si>
  <si>
    <t>Khóa luận tốt nghiệp hoặc học bổ sung</t>
  </si>
  <si>
    <t>5 </t>
  </si>
  <si>
    <t xml:space="preserve">Khóa luận tốt nghiệp </t>
  </si>
  <si>
    <r>
      <t>5 tuần</t>
    </r>
    <r>
      <rPr>
        <b/>
        <sz val="13"/>
        <color theme="1"/>
        <rFont val="Times New Roman"/>
        <family val="1"/>
      </rPr>
      <t> </t>
    </r>
  </si>
  <si>
    <t>Học bổ sung</t>
  </si>
  <si>
    <t>SCADA</t>
  </si>
  <si>
    <t>Bảo dưỡng máy phay CNC</t>
  </si>
  <si>
    <t>TSTC</t>
  </si>
  <si>
    <t>TS</t>
  </si>
  <si>
    <t>LT</t>
  </si>
  <si>
    <t>TH</t>
  </si>
  <si>
    <t>TC</t>
  </si>
  <si>
    <t>Tiết</t>
  </si>
  <si>
    <t xml:space="preserve">Thực tập nhà máy </t>
  </si>
  <si>
    <t>4 tuần</t>
  </si>
  <si>
    <t>11 tuần</t>
  </si>
  <si>
    <t xml:space="preserve">Mạch tương tự </t>
  </si>
  <si>
    <t>Anh văn 3</t>
  </si>
  <si>
    <r>
      <t> </t>
    </r>
    <r>
      <rPr>
        <sz val="11"/>
        <color theme="1"/>
        <rFont val="Times New Roman"/>
        <family val="1"/>
      </rPr>
      <t>7 tuần</t>
    </r>
    <r>
      <rPr>
        <sz val="13"/>
        <color theme="1"/>
        <rFont val="Times New Roman"/>
        <family val="1"/>
      </rPr>
      <t> </t>
    </r>
  </si>
  <si>
    <t xml:space="preserve">Kỹ thuật Giao tiếp máy tính </t>
  </si>
  <si>
    <t>Lập Trình hướng đối tượng</t>
  </si>
  <si>
    <t>Thực hành Lập Trình hướng đối tượng</t>
  </si>
  <si>
    <t>2(3,0,6)</t>
  </si>
  <si>
    <t>1(3,0,6)</t>
  </si>
  <si>
    <r>
      <t>3102122018</t>
    </r>
    <r>
      <rPr>
        <sz val="13"/>
        <color theme="1"/>
        <rFont val="Times New Roman"/>
        <family val="1"/>
      </rPr>
      <t>(a)</t>
    </r>
  </si>
  <si>
    <t>Thực hành Mạch tương tự</t>
  </si>
  <si>
    <t>Thực hành Điện cơ bản</t>
  </si>
  <si>
    <t>Thực hành Điện tử công suất</t>
  </si>
  <si>
    <t>Thực hành Đo lường cảm biến</t>
  </si>
  <si>
    <t>Thực hành Tự động hóa quá trình công nghệ</t>
  </si>
  <si>
    <t>Thực hành Trang bị điện cơ bản</t>
  </si>
  <si>
    <t>Thực hành Mạch điện tử</t>
  </si>
  <si>
    <t>Thực hành Kỹ thuật số</t>
  </si>
  <si>
    <t>Thực hành Đo lường và mạch điện</t>
  </si>
  <si>
    <r>
      <t xml:space="preserve">Học phần tự chọn </t>
    </r>
    <r>
      <rPr>
        <i/>
        <sz val="13"/>
        <rFont val="Times New Roman"/>
        <family val="1"/>
      </rPr>
      <t>(Chọn 1 trong 4 học phần)</t>
    </r>
  </si>
  <si>
    <t>Thực hành Điện tử công nghiệp</t>
  </si>
  <si>
    <r>
      <t> </t>
    </r>
    <r>
      <rPr>
        <b/>
        <sz val="14"/>
        <rFont val="Times New Roman"/>
        <family val="1"/>
      </rPr>
      <t>Khóa luận tốt nghiệp</t>
    </r>
  </si>
  <si>
    <r>
      <t xml:space="preserve">   </t>
    </r>
    <r>
      <rPr>
        <i/>
        <sz val="13"/>
        <rFont val="Times New Roman"/>
        <family val="1"/>
      </rPr>
      <t>(Sinh viên có học lực khá, giỏi sẽ được nhận đề tài ở các bộ môn chuyên ngành để làm khóa luận tốt nghiệp</t>
    </r>
    <r>
      <rPr>
        <sz val="13"/>
        <rFont val="Times New Roman"/>
        <family val="1"/>
      </rPr>
      <t>)</t>
    </r>
  </si>
  <si>
    <r>
      <t xml:space="preserve">   </t>
    </r>
    <r>
      <rPr>
        <i/>
        <sz val="13"/>
        <rFont val="Times New Roman"/>
        <family val="1"/>
      </rPr>
      <t>(</t>
    </r>
    <r>
      <rPr>
        <b/>
        <i/>
        <sz val="13"/>
        <rFont val="Times New Roman"/>
        <family val="1"/>
      </rPr>
      <t>Nếu</t>
    </r>
    <r>
      <rPr>
        <i/>
        <sz val="13"/>
        <rFont val="Times New Roman"/>
        <family val="1"/>
      </rPr>
      <t xml:space="preserve"> Sinh viên có học lực khá, giỏi không làm </t>
    </r>
    <r>
      <rPr>
        <i/>
        <u/>
        <sz val="13"/>
        <rFont val="Times New Roman"/>
        <family val="1"/>
      </rPr>
      <t>Khóa luận tốt nghiệp</t>
    </r>
    <r>
      <rPr>
        <i/>
        <sz val="13"/>
        <rFont val="Times New Roman"/>
        <family val="1"/>
      </rPr>
      <t xml:space="preserve"> </t>
    </r>
    <r>
      <rPr>
        <b/>
        <i/>
        <sz val="13"/>
        <rFont val="Times New Roman"/>
        <family val="1"/>
      </rPr>
      <t>hoặc</t>
    </r>
    <r>
      <rPr>
        <i/>
        <sz val="13"/>
        <rFont val="Times New Roman"/>
        <family val="1"/>
      </rPr>
      <t xml:space="preserve"> Sinh viên có học lực trung bình thì học  các học phần bổ sung)</t>
    </r>
  </si>
  <si>
    <t>1(0,0,3)</t>
  </si>
  <si>
    <t>2(2,1,5)</t>
  </si>
  <si>
    <t>1(0,1,1)</t>
  </si>
  <si>
    <t>Thực hành Vẽ điện – điện tử</t>
  </si>
  <si>
    <t>Học trái buổi, ngoài giờ </t>
  </si>
  <si>
    <t>Học ngoài giờ </t>
  </si>
  <si>
    <r>
      <t>3102111003</t>
    </r>
    <r>
      <rPr>
        <sz val="13"/>
        <color theme="1"/>
        <rFont val="Times New Roman"/>
        <family val="1"/>
      </rPr>
      <t>(a)</t>
    </r>
  </si>
  <si>
    <t>3102021085(a)</t>
  </si>
  <si>
    <r>
      <t>3102021</t>
    </r>
    <r>
      <rPr>
        <sz val="13"/>
        <color rgb="FFFF0000"/>
        <rFont val="Times New Roman"/>
        <family val="1"/>
      </rPr>
      <t>014(a)</t>
    </r>
  </si>
  <si>
    <t>3102022019(a)</t>
  </si>
  <si>
    <t>Giáo dục thể chất 1</t>
  </si>
  <si>
    <t>Giáo dục thể chất 2</t>
  </si>
  <si>
    <r>
      <t>3102091011</t>
    </r>
    <r>
      <rPr>
        <sz val="11"/>
        <color rgb="FF000000"/>
        <rFont val="Times New Roman"/>
        <family val="1"/>
      </rPr>
      <t>(a) </t>
    </r>
  </si>
  <si>
    <r>
      <t>3102091014</t>
    </r>
    <r>
      <rPr>
        <sz val="12"/>
        <color rgb="FF000000"/>
        <rFont val="Times New Roman"/>
        <family val="1"/>
      </rPr>
      <t>(a)</t>
    </r>
  </si>
  <si>
    <r>
      <t>3102091015</t>
    </r>
    <r>
      <rPr>
        <sz val="12"/>
        <color rgb="FF000000"/>
        <rFont val="Times New Roman"/>
        <family val="1"/>
      </rPr>
      <t>(a)</t>
    </r>
  </si>
  <si>
    <t>Điều khiển MPS</t>
  </si>
  <si>
    <t>Thực hành Điều khiển MPS</t>
  </si>
  <si>
    <t>1*</t>
  </si>
  <si>
    <t>8*</t>
  </si>
  <si>
    <t>Anh văn 2</t>
  </si>
  <si>
    <t>3102121016(a)</t>
  </si>
  <si>
    <r>
      <t>3102121017</t>
    </r>
    <r>
      <rPr>
        <sz val="12"/>
        <color rgb="FF000000"/>
        <rFont val="Times New Roman"/>
        <family val="1"/>
      </rPr>
      <t>(a)</t>
    </r>
  </si>
  <si>
    <t>Trắc nghiệm  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</si>
</sst>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B050"/>
      <name val="Times New Roman"/>
      <family val="1"/>
    </font>
    <font>
      <sz val="11"/>
      <color theme="1"/>
      <name val="Times New Roman"/>
      <family val="1"/>
    </font>
    <font>
      <sz val="13"/>
      <color rgb="FFC00000"/>
      <name val="Times New Roman"/>
      <family val="1"/>
    </font>
    <font>
      <sz val="13"/>
      <color rgb="FF3107A9"/>
      <name val="Times New Roman"/>
      <family val="1"/>
    </font>
    <font>
      <sz val="13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color theme="1"/>
      <name val="Times New Roman"/>
      <family val="1"/>
    </font>
    <font>
      <sz val="12"/>
      <color rgb="FF00B050"/>
      <name val="Times New Roman"/>
      <family val="1"/>
    </font>
    <font>
      <sz val="12"/>
      <color rgb="FF3107A9"/>
      <name val="Times New Roman"/>
      <family val="1"/>
    </font>
    <font>
      <b/>
      <sz val="13"/>
      <color rgb="FFFF0000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i/>
      <sz val="13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i/>
      <sz val="13"/>
      <name val="Times New Roman"/>
      <family val="1"/>
    </font>
    <font>
      <i/>
      <u/>
      <sz val="13"/>
      <name val="Times New Roman"/>
      <family val="1"/>
    </font>
    <font>
      <sz val="11"/>
      <color rgb="FF000000"/>
      <name val="Times New Roman"/>
      <family val="1"/>
    </font>
    <font>
      <sz val="11"/>
      <color rgb="FF00B050"/>
      <name val="Times New Roman"/>
      <family val="1"/>
    </font>
    <font>
      <sz val="12"/>
      <color rgb="FF000000"/>
      <name val="Times New Roman"/>
      <family val="1"/>
    </font>
    <font>
      <sz val="12"/>
      <color rgb="FFE36C0A"/>
      <name val="Times New Roman"/>
      <family val="1"/>
    </font>
    <font>
      <sz val="12"/>
      <color rgb="FFC00000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97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6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/>
    </xf>
    <xf numFmtId="0" fontId="10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6" xfId="0" applyFont="1" applyBorder="1" applyAlignment="1">
      <alignment vertical="center" wrapText="1"/>
    </xf>
    <xf numFmtId="0" fontId="1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vertical="center"/>
    </xf>
    <xf numFmtId="0" fontId="6" fillId="0" borderId="20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/>
    </xf>
    <xf numFmtId="0" fontId="6" fillId="0" borderId="21" xfId="0" applyFont="1" applyBorder="1" applyAlignment="1">
      <alignment vertical="center" wrapText="1"/>
    </xf>
    <xf numFmtId="0" fontId="6" fillId="0" borderId="22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2" fillId="0" borderId="6" xfId="0" applyFont="1" applyBorder="1" applyAlignment="1">
      <alignment vertical="center"/>
    </xf>
    <xf numFmtId="0" fontId="2" fillId="0" borderId="6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6" fillId="0" borderId="26" xfId="0" applyFont="1" applyBorder="1" applyAlignment="1">
      <alignment vertical="center"/>
    </xf>
    <xf numFmtId="0" fontId="16" fillId="0" borderId="6" xfId="0" applyFont="1" applyBorder="1" applyAlignment="1">
      <alignment horizontal="justify" vertical="center"/>
    </xf>
    <xf numFmtId="0" fontId="16" fillId="0" borderId="26" xfId="0" applyFont="1" applyBorder="1" applyAlignment="1">
      <alignment vertical="center" wrapText="1"/>
    </xf>
    <xf numFmtId="0" fontId="16" fillId="0" borderId="6" xfId="0" applyFont="1" applyBorder="1" applyAlignment="1">
      <alignment horizontal="justify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vertical="center" wrapText="1"/>
    </xf>
    <xf numFmtId="0" fontId="9" fillId="0" borderId="6" xfId="0" applyNumberFormat="1" applyFont="1" applyBorder="1" applyAlignment="1">
      <alignment horizontal="justify" vertical="center" wrapText="1"/>
    </xf>
    <xf numFmtId="0" fontId="14" fillId="0" borderId="6" xfId="0" applyNumberFormat="1" applyFont="1" applyBorder="1" applyAlignment="1">
      <alignment horizontal="center" vertical="center" wrapText="1"/>
    </xf>
    <xf numFmtId="0" fontId="7" fillId="0" borderId="6" xfId="0" quotePrefix="1" applyFont="1" applyBorder="1" applyAlignment="1">
      <alignment horizontal="justify" vertical="center" wrapText="1"/>
    </xf>
    <xf numFmtId="1" fontId="7" fillId="0" borderId="6" xfId="0" applyNumberFormat="1" applyFont="1" applyBorder="1" applyAlignment="1">
      <alignment horizontal="justify" vertical="center" wrapText="1"/>
    </xf>
    <xf numFmtId="0" fontId="11" fillId="0" borderId="6" xfId="0" applyNumberFormat="1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 wrapText="1"/>
    </xf>
    <xf numFmtId="0" fontId="6" fillId="0" borderId="30" xfId="0" applyFont="1" applyBorder="1" applyAlignment="1">
      <alignment vertical="center" wrapText="1"/>
    </xf>
    <xf numFmtId="0" fontId="9" fillId="0" borderId="19" xfId="0" applyNumberFormat="1" applyFont="1" applyBorder="1" applyAlignment="1">
      <alignment horizontal="justify" vertical="center" wrapText="1"/>
    </xf>
    <xf numFmtId="0" fontId="7" fillId="0" borderId="19" xfId="0" quotePrefix="1" applyFont="1" applyBorder="1" applyAlignment="1">
      <alignment horizontal="justify" vertical="center" wrapText="1"/>
    </xf>
    <xf numFmtId="0" fontId="7" fillId="0" borderId="19" xfId="0" applyFont="1" applyBorder="1" applyAlignment="1">
      <alignment horizontal="justify" vertical="center" wrapText="1"/>
    </xf>
    <xf numFmtId="1" fontId="7" fillId="0" borderId="19" xfId="0" applyNumberFormat="1" applyFont="1" applyBorder="1" applyAlignment="1">
      <alignment horizontal="justify" vertical="center" wrapText="1"/>
    </xf>
    <xf numFmtId="0" fontId="10" fillId="0" borderId="19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19" xfId="0" applyFont="1" applyBorder="1" applyAlignment="1">
      <alignment vertical="center" wrapText="1"/>
    </xf>
    <xf numFmtId="0" fontId="6" fillId="0" borderId="19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 wrapText="1"/>
    </xf>
    <xf numFmtId="0" fontId="11" fillId="0" borderId="19" xfId="0" applyFont="1" applyBorder="1" applyAlignment="1">
      <alignment vertical="center" wrapText="1"/>
    </xf>
    <xf numFmtId="0" fontId="15" fillId="0" borderId="19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30" xfId="0" applyFont="1" applyBorder="1" applyAlignment="1">
      <alignment vertical="center" wrapText="1"/>
    </xf>
    <xf numFmtId="0" fontId="17" fillId="0" borderId="6" xfId="0" applyFont="1" applyBorder="1" applyAlignment="1">
      <alignment vertical="center" wrapText="1"/>
    </xf>
    <xf numFmtId="0" fontId="17" fillId="0" borderId="21" xfId="0" applyFont="1" applyBorder="1" applyAlignment="1">
      <alignment vertical="center" wrapText="1"/>
    </xf>
    <xf numFmtId="0" fontId="17" fillId="0" borderId="30" xfId="0" applyFont="1" applyBorder="1" applyAlignment="1">
      <alignment vertical="center" wrapText="1"/>
    </xf>
    <xf numFmtId="0" fontId="17" fillId="0" borderId="19" xfId="0" applyFont="1" applyBorder="1" applyAlignment="1">
      <alignment vertical="center" wrapText="1"/>
    </xf>
    <xf numFmtId="0" fontId="17" fillId="0" borderId="30" xfId="0" applyFont="1" applyBorder="1" applyAlignment="1">
      <alignment horizontal="justify" vertical="center" wrapText="1"/>
    </xf>
    <xf numFmtId="0" fontId="17" fillId="0" borderId="6" xfId="0" applyFont="1" applyBorder="1" applyAlignment="1">
      <alignment horizontal="justify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17" fillId="0" borderId="6" xfId="0" applyFont="1" applyBorder="1" applyAlignment="1">
      <alignment vertical="center"/>
    </xf>
    <xf numFmtId="0" fontId="17" fillId="0" borderId="3" xfId="0" applyFont="1" applyBorder="1" applyAlignment="1">
      <alignment vertical="center" wrapText="1"/>
    </xf>
    <xf numFmtId="0" fontId="17" fillId="0" borderId="6" xfId="0" applyFont="1" applyBorder="1" applyAlignment="1">
      <alignment horizontal="center" vertical="center"/>
    </xf>
    <xf numFmtId="0" fontId="21" fillId="0" borderId="6" xfId="0" applyFont="1" applyBorder="1" applyAlignment="1">
      <alignment vertical="center"/>
    </xf>
    <xf numFmtId="0" fontId="24" fillId="0" borderId="30" xfId="0" applyFont="1" applyBorder="1" applyAlignment="1">
      <alignment horizontal="center"/>
    </xf>
    <xf numFmtId="0" fontId="6" fillId="0" borderId="34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/>
    </xf>
    <xf numFmtId="0" fontId="17" fillId="0" borderId="35" xfId="0" applyFont="1" applyBorder="1" applyAlignment="1">
      <alignment vertical="center"/>
    </xf>
    <xf numFmtId="0" fontId="10" fillId="0" borderId="35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justify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4" fillId="0" borderId="6" xfId="0" applyFont="1" applyBorder="1" applyAlignment="1">
      <alignment vertical="center" wrapText="1"/>
    </xf>
    <xf numFmtId="0" fontId="26" fillId="0" borderId="6" xfId="0" applyFont="1" applyBorder="1" applyAlignment="1">
      <alignment vertical="center" wrapText="1"/>
    </xf>
    <xf numFmtId="0" fontId="29" fillId="2" borderId="6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justify" vertical="center" wrapText="1"/>
    </xf>
    <xf numFmtId="0" fontId="17" fillId="3" borderId="6" xfId="0" applyFont="1" applyFill="1" applyBorder="1" applyAlignment="1">
      <alignment vertical="center" wrapText="1"/>
    </xf>
    <xf numFmtId="0" fontId="9" fillId="3" borderId="6" xfId="0" applyNumberFormat="1" applyFont="1" applyFill="1" applyBorder="1" applyAlignment="1">
      <alignment horizontal="justify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justify" vertical="center" wrapText="1"/>
    </xf>
    <xf numFmtId="0" fontId="6" fillId="0" borderId="2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21" fillId="0" borderId="24" xfId="0" applyFont="1" applyBorder="1" applyAlignment="1">
      <alignment vertical="center" wrapText="1"/>
    </xf>
    <xf numFmtId="0" fontId="21" fillId="0" borderId="25" xfId="0" applyFont="1" applyBorder="1" applyAlignment="1">
      <alignment vertical="center" wrapText="1"/>
    </xf>
    <xf numFmtId="0" fontId="21" fillId="0" borderId="26" xfId="0" applyFont="1" applyBorder="1" applyAlignment="1">
      <alignment vertical="center" wrapText="1"/>
    </xf>
    <xf numFmtId="0" fontId="21" fillId="0" borderId="8" xfId="0" applyFont="1" applyBorder="1" applyAlignment="1">
      <alignment horizontal="justify" vertical="center" wrapText="1"/>
    </xf>
    <xf numFmtId="0" fontId="21" fillId="0" borderId="9" xfId="0" applyFont="1" applyBorder="1" applyAlignment="1">
      <alignment horizontal="justify" vertical="center" wrapText="1"/>
    </xf>
    <xf numFmtId="0" fontId="21" fillId="0" borderId="6" xfId="0" applyFont="1" applyBorder="1" applyAlignment="1">
      <alignment horizontal="justify" vertical="center" wrapText="1"/>
    </xf>
    <xf numFmtId="0" fontId="16" fillId="0" borderId="21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18" xfId="0" applyFont="1" applyBorder="1" applyAlignment="1">
      <alignment vertical="center"/>
    </xf>
    <xf numFmtId="0" fontId="18" fillId="0" borderId="19" xfId="0" applyFont="1" applyBorder="1" applyAlignment="1">
      <alignment vertical="center"/>
    </xf>
    <xf numFmtId="0" fontId="17" fillId="0" borderId="24" xfId="0" applyFont="1" applyBorder="1" applyAlignment="1">
      <alignment vertical="center"/>
    </xf>
    <xf numFmtId="0" fontId="17" fillId="0" borderId="25" xfId="0" applyFont="1" applyBorder="1" applyAlignment="1">
      <alignment vertical="center"/>
    </xf>
    <xf numFmtId="0" fontId="17" fillId="0" borderId="26" xfId="0" applyFont="1" applyBorder="1" applyAlignment="1">
      <alignment vertical="center"/>
    </xf>
    <xf numFmtId="0" fontId="21" fillId="0" borderId="8" xfId="0" applyFont="1" applyBorder="1" applyAlignment="1">
      <alignment horizontal="justify" vertical="center"/>
    </xf>
    <xf numFmtId="0" fontId="21" fillId="0" borderId="9" xfId="0" applyFont="1" applyBorder="1" applyAlignment="1">
      <alignment horizontal="justify" vertical="center"/>
    </xf>
    <xf numFmtId="0" fontId="21" fillId="0" borderId="6" xfId="0" applyFont="1" applyBorder="1" applyAlignment="1">
      <alignment horizontal="justify" vertical="center"/>
    </xf>
    <xf numFmtId="0" fontId="2" fillId="0" borderId="2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2" fillId="0" borderId="17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18" fillId="0" borderId="17" xfId="0" applyFont="1" applyBorder="1" applyAlignment="1">
      <alignment vertical="center" wrapText="1"/>
    </xf>
    <xf numFmtId="0" fontId="18" fillId="0" borderId="18" xfId="0" applyFont="1" applyBorder="1" applyAlignment="1">
      <alignment vertical="center" wrapText="1"/>
    </xf>
    <xf numFmtId="0" fontId="18" fillId="0" borderId="19" xfId="0" applyFont="1" applyBorder="1" applyAlignment="1">
      <alignment vertical="center" wrapText="1"/>
    </xf>
    <xf numFmtId="0" fontId="2" fillId="0" borderId="23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7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6" fillId="0" borderId="6" xfId="0" applyFont="1" applyBorder="1" applyAlignment="1">
      <alignment wrapText="1"/>
    </xf>
    <xf numFmtId="0" fontId="11" fillId="0" borderId="6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25" fillId="3" borderId="6" xfId="0" applyFont="1" applyFill="1" applyBorder="1" applyAlignment="1">
      <alignment horizontal="center" vertical="center" wrapText="1"/>
    </xf>
    <xf numFmtId="0" fontId="24" fillId="3" borderId="6" xfId="0" applyFont="1" applyFill="1" applyBorder="1" applyAlignment="1">
      <alignment vertical="center" wrapText="1"/>
    </xf>
    <xf numFmtId="0" fontId="26" fillId="0" borderId="6" xfId="0" applyFont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7"/>
  <sheetViews>
    <sheetView tabSelected="1" zoomScale="70" zoomScaleNormal="70" workbookViewId="0">
      <selection activeCell="O20" sqref="O20"/>
    </sheetView>
  </sheetViews>
  <sheetFormatPr defaultRowHeight="15" x14ac:dyDescent="0.25"/>
  <cols>
    <col min="1" max="1" width="5" bestFit="1" customWidth="1"/>
    <col min="2" max="2" width="16" bestFit="1" customWidth="1"/>
    <col min="3" max="3" width="35.5703125" customWidth="1"/>
    <col min="4" max="4" width="15.140625" customWidth="1"/>
    <col min="5" max="5" width="4.28515625" customWidth="1"/>
    <col min="6" max="6" width="6" customWidth="1"/>
    <col min="7" max="7" width="5.140625" customWidth="1"/>
    <col min="8" max="8" width="5.7109375" customWidth="1"/>
    <col min="9" max="9" width="4.85546875" customWidth="1"/>
    <col min="10" max="10" width="5.7109375" customWidth="1"/>
    <col min="11" max="11" width="9.85546875" customWidth="1"/>
    <col min="12" max="12" width="17.7109375" bestFit="1" customWidth="1"/>
    <col min="13" max="13" width="10.42578125" customWidth="1"/>
    <col min="14" max="14" width="25.140625" customWidth="1"/>
    <col min="15" max="15" width="18.42578125" customWidth="1"/>
  </cols>
  <sheetData>
    <row r="1" spans="1:15" ht="15.75" thickBot="1" x14ac:dyDescent="0.3"/>
    <row r="2" spans="1:15" ht="19.5" customHeight="1" thickTop="1" x14ac:dyDescent="0.25">
      <c r="A2" s="183" t="s">
        <v>0</v>
      </c>
      <c r="B2" s="186" t="s">
        <v>1</v>
      </c>
      <c r="C2" s="161" t="s">
        <v>2</v>
      </c>
      <c r="D2" s="186" t="s">
        <v>3</v>
      </c>
      <c r="E2" s="173" t="s">
        <v>99</v>
      </c>
      <c r="F2" s="174"/>
      <c r="G2" s="174"/>
      <c r="H2" s="174"/>
      <c r="I2" s="174"/>
      <c r="J2" s="175"/>
      <c r="K2" s="161" t="s">
        <v>4</v>
      </c>
      <c r="L2" s="1" t="s">
        <v>5</v>
      </c>
      <c r="M2" s="161" t="s">
        <v>8</v>
      </c>
      <c r="N2" s="161" t="s">
        <v>9</v>
      </c>
      <c r="O2" s="164" t="s">
        <v>10</v>
      </c>
    </row>
    <row r="3" spans="1:15" ht="16.5" x14ac:dyDescent="0.25">
      <c r="A3" s="184"/>
      <c r="B3" s="187"/>
      <c r="C3" s="162"/>
      <c r="D3" s="187"/>
      <c r="E3" s="176"/>
      <c r="F3" s="177"/>
      <c r="G3" s="177"/>
      <c r="H3" s="177"/>
      <c r="I3" s="177"/>
      <c r="J3" s="178"/>
      <c r="K3" s="162"/>
      <c r="L3" s="2" t="s">
        <v>6</v>
      </c>
      <c r="M3" s="162"/>
      <c r="N3" s="162"/>
      <c r="O3" s="165"/>
    </row>
    <row r="4" spans="1:15" ht="16.5" x14ac:dyDescent="0.25">
      <c r="A4" s="184"/>
      <c r="B4" s="187"/>
      <c r="C4" s="162"/>
      <c r="D4" s="187"/>
      <c r="E4" s="176"/>
      <c r="F4" s="177"/>
      <c r="G4" s="177"/>
      <c r="H4" s="177"/>
      <c r="I4" s="177"/>
      <c r="J4" s="178"/>
      <c r="K4" s="162"/>
      <c r="L4" s="2" t="s">
        <v>7</v>
      </c>
      <c r="M4" s="162"/>
      <c r="N4" s="162"/>
      <c r="O4" s="165"/>
    </row>
    <row r="5" spans="1:15" ht="17.25" thickBot="1" x14ac:dyDescent="0.3">
      <c r="A5" s="185"/>
      <c r="B5" s="188"/>
      <c r="C5" s="163"/>
      <c r="D5" s="188"/>
      <c r="E5" s="179"/>
      <c r="F5" s="180"/>
      <c r="G5" s="180"/>
      <c r="H5" s="180"/>
      <c r="I5" s="180"/>
      <c r="J5" s="181"/>
      <c r="K5" s="163"/>
      <c r="L5" s="3" t="s">
        <v>11</v>
      </c>
      <c r="M5" s="163"/>
      <c r="N5" s="163"/>
      <c r="O5" s="166"/>
    </row>
    <row r="6" spans="1:15" ht="19.5" thickBot="1" x14ac:dyDescent="0.3">
      <c r="A6" s="51"/>
      <c r="B6" s="49"/>
      <c r="C6" s="52"/>
      <c r="D6" s="50"/>
      <c r="E6" s="182" t="s">
        <v>100</v>
      </c>
      <c r="F6" s="169"/>
      <c r="G6" s="182" t="s">
        <v>102</v>
      </c>
      <c r="H6" s="169"/>
      <c r="I6" s="182" t="s">
        <v>101</v>
      </c>
      <c r="J6" s="169"/>
      <c r="K6" s="4"/>
      <c r="L6" s="3"/>
      <c r="M6" s="33"/>
      <c r="N6" s="4"/>
      <c r="O6" s="53"/>
    </row>
    <row r="7" spans="1:15" ht="19.5" thickBot="1" x14ac:dyDescent="0.3">
      <c r="A7" s="167" t="s">
        <v>12</v>
      </c>
      <c r="B7" s="168"/>
      <c r="C7" s="168"/>
      <c r="D7" s="169"/>
      <c r="E7" s="33" t="s">
        <v>103</v>
      </c>
      <c r="F7" s="33" t="s">
        <v>104</v>
      </c>
      <c r="G7" s="33" t="s">
        <v>103</v>
      </c>
      <c r="H7" s="33" t="s">
        <v>104</v>
      </c>
      <c r="I7" s="33" t="s">
        <v>103</v>
      </c>
      <c r="J7" s="33" t="s">
        <v>104</v>
      </c>
      <c r="K7" s="4">
        <f>K8</f>
        <v>20</v>
      </c>
      <c r="L7" s="6"/>
      <c r="M7" s="7"/>
      <c r="N7" s="7"/>
      <c r="O7" s="9"/>
    </row>
    <row r="8" spans="1:15" ht="19.5" thickBot="1" x14ac:dyDescent="0.3">
      <c r="A8" s="170" t="s">
        <v>13</v>
      </c>
      <c r="B8" s="171"/>
      <c r="C8" s="171"/>
      <c r="D8" s="172"/>
      <c r="E8" s="33">
        <f t="shared" ref="E8:G8" si="0">SUM(E9:E20)</f>
        <v>20</v>
      </c>
      <c r="F8" s="33">
        <f t="shared" si="0"/>
        <v>315</v>
      </c>
      <c r="G8" s="33">
        <f t="shared" si="0"/>
        <v>1</v>
      </c>
      <c r="H8" s="33">
        <f>SUM(H9:H20)</f>
        <v>30</v>
      </c>
      <c r="I8" s="33">
        <f t="shared" ref="I8:J8" si="1">SUM(I9:I20)</f>
        <v>19</v>
      </c>
      <c r="J8" s="33">
        <f t="shared" si="1"/>
        <v>285</v>
      </c>
      <c r="K8" s="4">
        <f>E8</f>
        <v>20</v>
      </c>
      <c r="L8" s="33">
        <f>SUM(H8,J8)</f>
        <v>315</v>
      </c>
      <c r="M8" s="3">
        <f>L8/30</f>
        <v>10.5</v>
      </c>
      <c r="N8" s="20">
        <f>15-M8</f>
        <v>4.5</v>
      </c>
      <c r="O8" s="9">
        <f>SUM(E8,E22,E40,E52,E65,E81)+2+2+4</f>
        <v>120</v>
      </c>
    </row>
    <row r="9" spans="1:15" ht="26.25" customHeight="1" thickBot="1" x14ac:dyDescent="0.3">
      <c r="A9" s="10">
        <v>1</v>
      </c>
      <c r="B9" s="28">
        <v>3102091011</v>
      </c>
      <c r="C9" s="112" t="s">
        <v>14</v>
      </c>
      <c r="D9" s="28">
        <v>3109011</v>
      </c>
      <c r="E9" s="57">
        <f>VALUE(LEFT(K9,1))</f>
        <v>3</v>
      </c>
      <c r="F9" s="59">
        <f>IF(LEFT(C9,4)="Thực",E9*30,E9*15)</f>
        <v>45</v>
      </c>
      <c r="G9" s="13" t="str">
        <f>IF(LEFT(C9,4)="Thực",E9,"")</f>
        <v/>
      </c>
      <c r="H9" s="13" t="str">
        <f>IF(LEFT(C9,4)="Thực",F9,"")</f>
        <v/>
      </c>
      <c r="I9" s="60">
        <f>IF(LEFT(C9,4)="Thực","",E9)</f>
        <v>3</v>
      </c>
      <c r="J9" s="13">
        <f>IF(LEFT(C9,4)="Thực","",F9)</f>
        <v>45</v>
      </c>
      <c r="K9" s="14" t="s">
        <v>15</v>
      </c>
      <c r="L9" s="7"/>
      <c r="M9" s="15" t="s">
        <v>16</v>
      </c>
      <c r="N9" s="7"/>
      <c r="O9" s="8"/>
    </row>
    <row r="10" spans="1:15" ht="17.25" thickBot="1" x14ac:dyDescent="0.3">
      <c r="A10" s="10">
        <v>2</v>
      </c>
      <c r="B10" s="28">
        <v>3102091014</v>
      </c>
      <c r="C10" s="112" t="s">
        <v>17</v>
      </c>
      <c r="D10" s="28">
        <v>3109014</v>
      </c>
      <c r="E10" s="57">
        <f t="shared" ref="E10:E17" si="2">VALUE(LEFT(K10,1))</f>
        <v>3</v>
      </c>
      <c r="F10" s="59">
        <f t="shared" ref="F10:F17" si="3">IF(LEFT(C10,4)="Thực",E10*30,E10*15)</f>
        <v>45</v>
      </c>
      <c r="G10" s="13" t="str">
        <f t="shared" ref="G10:G17" si="4">IF(LEFT(C10,4)="Thực",E10,"")</f>
        <v/>
      </c>
      <c r="H10" s="13" t="str">
        <f t="shared" ref="H10:H17" si="5">IF(LEFT(C10,4)="Thực",F10,"")</f>
        <v/>
      </c>
      <c r="I10" s="60">
        <f t="shared" ref="I10:I17" si="6">IF(LEFT(C10,4)="Thực","",E10)</f>
        <v>3</v>
      </c>
      <c r="J10" s="13">
        <f t="shared" ref="J10:J17" si="7">IF(LEFT(C10,4)="Thực","",F10)</f>
        <v>45</v>
      </c>
      <c r="K10" s="14" t="s">
        <v>15</v>
      </c>
      <c r="L10" s="7"/>
      <c r="M10" s="15" t="s">
        <v>16</v>
      </c>
      <c r="N10" s="7"/>
      <c r="O10" s="9"/>
    </row>
    <row r="11" spans="1:15" ht="17.25" thickBot="1" x14ac:dyDescent="0.3">
      <c r="A11" s="10">
        <v>3</v>
      </c>
      <c r="B11" s="28">
        <v>3102091015</v>
      </c>
      <c r="C11" s="112" t="s">
        <v>18</v>
      </c>
      <c r="D11" s="28">
        <v>3109015</v>
      </c>
      <c r="E11" s="57">
        <f t="shared" si="2"/>
        <v>2</v>
      </c>
      <c r="F11" s="59">
        <f t="shared" si="3"/>
        <v>30</v>
      </c>
      <c r="G11" s="13" t="str">
        <f t="shared" si="4"/>
        <v/>
      </c>
      <c r="H11" s="13" t="str">
        <f t="shared" si="5"/>
        <v/>
      </c>
      <c r="I11" s="60">
        <f t="shared" si="6"/>
        <v>2</v>
      </c>
      <c r="J11" s="13">
        <f t="shared" si="7"/>
        <v>30</v>
      </c>
      <c r="K11" s="14" t="s">
        <v>24</v>
      </c>
      <c r="L11" s="7"/>
      <c r="M11" s="15" t="s">
        <v>16</v>
      </c>
      <c r="N11" s="7"/>
      <c r="O11" s="9"/>
    </row>
    <row r="12" spans="1:15" ht="17.25" thickBot="1" x14ac:dyDescent="0.3">
      <c r="A12" s="10">
        <v>4</v>
      </c>
      <c r="B12" s="113">
        <v>3102061101</v>
      </c>
      <c r="C12" s="112" t="s">
        <v>19</v>
      </c>
      <c r="D12" s="28">
        <v>3106101</v>
      </c>
      <c r="E12" s="57">
        <f t="shared" si="2"/>
        <v>3</v>
      </c>
      <c r="F12" s="59">
        <v>60</v>
      </c>
      <c r="G12" s="13">
        <v>1</v>
      </c>
      <c r="H12" s="13">
        <v>30</v>
      </c>
      <c r="I12" s="60">
        <v>2</v>
      </c>
      <c r="J12" s="13">
        <v>30</v>
      </c>
      <c r="K12" s="14" t="s">
        <v>20</v>
      </c>
      <c r="L12" s="7"/>
      <c r="M12" s="15" t="s">
        <v>16</v>
      </c>
      <c r="N12" s="7"/>
      <c r="O12" s="9"/>
    </row>
    <row r="13" spans="1:15" ht="17.25" thickBot="1" x14ac:dyDescent="0.3">
      <c r="A13" s="10">
        <v>5</v>
      </c>
      <c r="B13" s="114">
        <v>3102111005</v>
      </c>
      <c r="C13" s="112" t="s">
        <v>21</v>
      </c>
      <c r="D13" s="114">
        <v>3111005</v>
      </c>
      <c r="E13" s="57">
        <f t="shared" si="2"/>
        <v>2</v>
      </c>
      <c r="F13" s="59">
        <f t="shared" si="3"/>
        <v>30</v>
      </c>
      <c r="G13" s="13" t="str">
        <f t="shared" si="4"/>
        <v/>
      </c>
      <c r="H13" s="13" t="str">
        <f t="shared" si="5"/>
        <v/>
      </c>
      <c r="I13" s="60">
        <f t="shared" si="6"/>
        <v>2</v>
      </c>
      <c r="J13" s="13">
        <f t="shared" si="7"/>
        <v>30</v>
      </c>
      <c r="K13" s="14" t="s">
        <v>24</v>
      </c>
      <c r="L13" s="7"/>
      <c r="M13" s="15" t="s">
        <v>16</v>
      </c>
      <c r="N13" s="7"/>
      <c r="O13" s="9"/>
    </row>
    <row r="14" spans="1:15" ht="17.25" thickBot="1" x14ac:dyDescent="0.3">
      <c r="A14" s="10">
        <v>6</v>
      </c>
      <c r="B14" s="28">
        <v>3102091130</v>
      </c>
      <c r="C14" s="112" t="s">
        <v>141</v>
      </c>
      <c r="D14" s="28">
        <v>3109130</v>
      </c>
      <c r="E14" s="57"/>
      <c r="F14" s="59">
        <f t="shared" si="3"/>
        <v>0</v>
      </c>
      <c r="G14" s="13" t="str">
        <f t="shared" si="4"/>
        <v/>
      </c>
      <c r="H14" s="13" t="str">
        <f t="shared" si="5"/>
        <v/>
      </c>
      <c r="I14" s="60">
        <f t="shared" si="6"/>
        <v>0</v>
      </c>
      <c r="J14" s="13">
        <f t="shared" si="7"/>
        <v>0</v>
      </c>
      <c r="K14" s="14" t="s">
        <v>148</v>
      </c>
      <c r="L14" s="7"/>
      <c r="M14" s="5"/>
      <c r="N14" s="102" t="s">
        <v>135</v>
      </c>
      <c r="O14" s="17"/>
    </row>
    <row r="15" spans="1:15" ht="17.25" thickBot="1" x14ac:dyDescent="0.3">
      <c r="A15" s="10">
        <v>7</v>
      </c>
      <c r="B15" s="18">
        <v>3102021011</v>
      </c>
      <c r="C15" s="89" t="s">
        <v>22</v>
      </c>
      <c r="D15" s="18">
        <v>3102011</v>
      </c>
      <c r="E15" s="57">
        <f t="shared" ref="E15" si="8">VALUE(LEFT(K15,1))</f>
        <v>3</v>
      </c>
      <c r="F15" s="59">
        <f t="shared" si="3"/>
        <v>45</v>
      </c>
      <c r="G15" s="13" t="str">
        <f t="shared" si="4"/>
        <v/>
      </c>
      <c r="H15" s="13" t="str">
        <f t="shared" si="5"/>
        <v/>
      </c>
      <c r="I15" s="60">
        <f t="shared" si="6"/>
        <v>3</v>
      </c>
      <c r="J15" s="13">
        <f t="shared" si="7"/>
        <v>45</v>
      </c>
      <c r="K15" s="19" t="s">
        <v>15</v>
      </c>
      <c r="L15" s="14"/>
      <c r="M15" s="15" t="s">
        <v>16</v>
      </c>
      <c r="N15" s="7"/>
      <c r="O15" s="17"/>
    </row>
    <row r="16" spans="1:15" ht="17.25" thickBot="1" x14ac:dyDescent="0.3">
      <c r="A16" s="10">
        <v>8</v>
      </c>
      <c r="B16" s="18">
        <v>3102021012</v>
      </c>
      <c r="C16" s="89" t="s">
        <v>23</v>
      </c>
      <c r="D16" s="18">
        <v>3102012</v>
      </c>
      <c r="E16" s="57">
        <f t="shared" si="2"/>
        <v>2</v>
      </c>
      <c r="F16" s="59">
        <f t="shared" si="3"/>
        <v>30</v>
      </c>
      <c r="G16" s="13" t="str">
        <f t="shared" si="4"/>
        <v/>
      </c>
      <c r="H16" s="13" t="str">
        <f t="shared" si="5"/>
        <v/>
      </c>
      <c r="I16" s="60">
        <f t="shared" si="6"/>
        <v>2</v>
      </c>
      <c r="J16" s="13">
        <f t="shared" si="7"/>
        <v>30</v>
      </c>
      <c r="K16" s="14" t="s">
        <v>24</v>
      </c>
      <c r="L16" s="20"/>
      <c r="M16" s="21" t="s">
        <v>16</v>
      </c>
      <c r="N16" s="7"/>
      <c r="O16" s="8" t="s">
        <v>153</v>
      </c>
    </row>
    <row r="17" spans="1:15" ht="17.25" thickBot="1" x14ac:dyDescent="0.3">
      <c r="A17" s="10">
        <v>9</v>
      </c>
      <c r="B17" s="118">
        <v>3102021014</v>
      </c>
      <c r="C17" s="119" t="s">
        <v>30</v>
      </c>
      <c r="D17" s="18">
        <v>3102014</v>
      </c>
      <c r="E17" s="57">
        <f t="shared" si="2"/>
        <v>2</v>
      </c>
      <c r="F17" s="59">
        <f t="shared" si="3"/>
        <v>30</v>
      </c>
      <c r="G17" s="13" t="str">
        <f t="shared" si="4"/>
        <v/>
      </c>
      <c r="H17" s="13" t="str">
        <f t="shared" si="5"/>
        <v/>
      </c>
      <c r="I17" s="60">
        <f t="shared" si="6"/>
        <v>2</v>
      </c>
      <c r="J17" s="13">
        <f t="shared" si="7"/>
        <v>30</v>
      </c>
      <c r="K17" s="14" t="s">
        <v>24</v>
      </c>
      <c r="L17" s="7"/>
      <c r="M17" s="15" t="s">
        <v>16</v>
      </c>
      <c r="N17" s="7"/>
      <c r="O17" s="8"/>
    </row>
    <row r="18" spans="1:15" ht="17.25" thickBot="1" x14ac:dyDescent="0.3">
      <c r="A18" s="10">
        <v>10</v>
      </c>
      <c r="B18" s="118"/>
      <c r="C18" s="119"/>
      <c r="D18" s="18"/>
      <c r="E18" s="57">
        <f t="shared" ref="E18" si="9">VALUE(LEFT(K18,1))</f>
        <v>0</v>
      </c>
      <c r="F18" s="59">
        <f t="shared" ref="F18" si="10">IF(LEFT(C18,4)="Thực",E18*30,E18*15)</f>
        <v>0</v>
      </c>
      <c r="G18" s="13" t="str">
        <f t="shared" ref="G18" si="11">IF(LEFT(C18,4)="Thực",E18,"")</f>
        <v/>
      </c>
      <c r="H18" s="13" t="str">
        <f t="shared" ref="H18" si="12">IF(LEFT(C18,4)="Thực",F18,"")</f>
        <v/>
      </c>
      <c r="I18" s="60">
        <f t="shared" ref="I18" si="13">IF(LEFT(C18,4)="Thực","",E18)</f>
        <v>0</v>
      </c>
      <c r="J18" s="13">
        <f t="shared" ref="J18" si="14">IF(LEFT(C18,4)="Thực","",F18)</f>
        <v>0</v>
      </c>
      <c r="K18" s="14">
        <v>0</v>
      </c>
      <c r="L18" s="7"/>
      <c r="M18" s="15" t="s">
        <v>16</v>
      </c>
      <c r="N18" s="7"/>
      <c r="O18" s="8"/>
    </row>
    <row r="19" spans="1:15" ht="17.25" thickBot="1" x14ac:dyDescent="0.3">
      <c r="A19" s="10">
        <v>11</v>
      </c>
      <c r="B19" s="18"/>
      <c r="C19" s="84"/>
      <c r="D19" s="18"/>
      <c r="E19" s="57">
        <f t="shared" ref="E19:E20" si="15">VALUE(LEFT(K19,1))</f>
        <v>0</v>
      </c>
      <c r="F19" s="59">
        <f t="shared" ref="F19:F20" si="16">IF(LEFT(C19,4)="Thực",E19*30,E19*15)</f>
        <v>0</v>
      </c>
      <c r="G19" s="13" t="str">
        <f t="shared" ref="G19:G20" si="17">IF(LEFT(C19,4)="Thực",E19,"")</f>
        <v/>
      </c>
      <c r="H19" s="13" t="str">
        <f t="shared" ref="H19:H20" si="18">IF(LEFT(C19,4)="Thực",F19,"")</f>
        <v/>
      </c>
      <c r="I19" s="60">
        <f t="shared" ref="I19:I20" si="19">IF(LEFT(C19,4)="Thực","",E19)</f>
        <v>0</v>
      </c>
      <c r="J19" s="13">
        <f t="shared" ref="J19:J20" si="20">IF(LEFT(C19,4)="Thực","",F19)</f>
        <v>0</v>
      </c>
      <c r="K19" s="19">
        <v>0</v>
      </c>
      <c r="L19" s="7"/>
      <c r="M19" s="15" t="s">
        <v>16</v>
      </c>
      <c r="N19" s="7"/>
      <c r="O19" s="8"/>
    </row>
    <row r="20" spans="1:15" ht="17.25" thickBot="1" x14ac:dyDescent="0.3">
      <c r="A20" s="10">
        <v>12</v>
      </c>
      <c r="B20" s="18"/>
      <c r="C20" s="12"/>
      <c r="D20" s="18"/>
      <c r="E20" s="57">
        <f t="shared" si="15"/>
        <v>0</v>
      </c>
      <c r="F20" s="59">
        <f t="shared" si="16"/>
        <v>0</v>
      </c>
      <c r="G20" s="13" t="str">
        <f t="shared" si="17"/>
        <v/>
      </c>
      <c r="H20" s="13" t="str">
        <f t="shared" si="18"/>
        <v/>
      </c>
      <c r="I20" s="60">
        <f t="shared" si="19"/>
        <v>0</v>
      </c>
      <c r="J20" s="13">
        <f t="shared" si="20"/>
        <v>0</v>
      </c>
      <c r="K20" s="14">
        <v>0</v>
      </c>
      <c r="L20" s="7"/>
      <c r="M20" s="15" t="s">
        <v>16</v>
      </c>
      <c r="N20" s="7"/>
      <c r="O20" s="8"/>
    </row>
    <row r="21" spans="1:15" ht="19.5" thickBot="1" x14ac:dyDescent="0.3">
      <c r="A21" s="154" t="s">
        <v>26</v>
      </c>
      <c r="B21" s="155"/>
      <c r="C21" s="155"/>
      <c r="D21" s="156"/>
      <c r="E21" s="4"/>
      <c r="F21" s="4"/>
      <c r="G21" s="4"/>
      <c r="H21" s="4"/>
      <c r="I21" s="4"/>
      <c r="J21" s="4"/>
      <c r="K21" s="4">
        <f>E22</f>
        <v>23</v>
      </c>
      <c r="L21" s="14"/>
      <c r="M21" s="7"/>
      <c r="N21" s="7"/>
      <c r="O21" s="22"/>
    </row>
    <row r="22" spans="1:15" ht="19.5" thickBot="1" x14ac:dyDescent="0.3">
      <c r="A22" s="151" t="s">
        <v>13</v>
      </c>
      <c r="B22" s="152"/>
      <c r="C22" s="152"/>
      <c r="D22" s="153"/>
      <c r="E22" s="56">
        <f>SUM(E23:E38)</f>
        <v>23</v>
      </c>
      <c r="F22" s="56">
        <f>SUM(F23:F38)</f>
        <v>435</v>
      </c>
      <c r="G22" s="56">
        <f>SUM(G23:G38)</f>
        <v>6</v>
      </c>
      <c r="H22" s="56">
        <f>SUM(H23:H38)</f>
        <v>180</v>
      </c>
      <c r="I22" s="56">
        <f>SUM(I23:I38)</f>
        <v>17</v>
      </c>
      <c r="J22" s="56">
        <f>SUM(J23:J38)</f>
        <v>255</v>
      </c>
      <c r="K22" s="4">
        <f>(E22-6)</f>
        <v>17</v>
      </c>
      <c r="L22" s="33">
        <f>SUM(H22,J22)</f>
        <v>435</v>
      </c>
      <c r="M22" s="3">
        <f>L22/30</f>
        <v>14.5</v>
      </c>
      <c r="N22" s="20">
        <f>15-M22</f>
        <v>0.5</v>
      </c>
      <c r="O22" s="22"/>
    </row>
    <row r="23" spans="1:15" ht="32.25" thickBot="1" x14ac:dyDescent="0.3">
      <c r="A23" s="23">
        <v>1</v>
      </c>
      <c r="B23" s="114">
        <v>3102111003</v>
      </c>
      <c r="C23" s="112" t="s">
        <v>27</v>
      </c>
      <c r="D23" s="114">
        <v>3111003</v>
      </c>
      <c r="E23" s="57">
        <f t="shared" ref="E23:E32" si="21">VALUE(LEFT(K23,1))</f>
        <v>2</v>
      </c>
      <c r="F23" s="59">
        <f t="shared" ref="F23:F38" si="22">IF(LEFT(C23,4)="Thực",E23*30,E23*15)</f>
        <v>30</v>
      </c>
      <c r="G23" s="13" t="str">
        <f t="shared" ref="G23:G32" si="23">IF(LEFT(C23,4)="Thực",E23,"")</f>
        <v/>
      </c>
      <c r="H23" s="13" t="str">
        <f t="shared" ref="H23:H32" si="24">IF(LEFT(C23,4)="Thực",F23,"")</f>
        <v/>
      </c>
      <c r="I23" s="60">
        <f t="shared" ref="I23:I32" si="25">IF(LEFT(C23,4)="Thực","",E23)</f>
        <v>2</v>
      </c>
      <c r="J23" s="13">
        <f t="shared" ref="J23:J32" si="26">IF(LEFT(C23,4)="Thực","",F23)</f>
        <v>30</v>
      </c>
      <c r="K23" s="14" t="s">
        <v>24</v>
      </c>
      <c r="L23" s="14"/>
      <c r="M23" s="15" t="s">
        <v>16</v>
      </c>
      <c r="N23" s="7"/>
      <c r="O23" s="24"/>
    </row>
    <row r="24" spans="1:15" ht="17.25" thickBot="1" x14ac:dyDescent="0.3">
      <c r="A24" s="23">
        <v>2</v>
      </c>
      <c r="B24" s="28">
        <v>3102091012</v>
      </c>
      <c r="C24" s="112" t="s">
        <v>28</v>
      </c>
      <c r="D24" s="28">
        <v>3109012</v>
      </c>
      <c r="E24" s="57">
        <f t="shared" si="21"/>
        <v>2</v>
      </c>
      <c r="F24" s="59">
        <f t="shared" si="22"/>
        <v>30</v>
      </c>
      <c r="G24" s="13" t="str">
        <f t="shared" si="23"/>
        <v/>
      </c>
      <c r="H24" s="13" t="str">
        <f t="shared" si="24"/>
        <v/>
      </c>
      <c r="I24" s="60">
        <f t="shared" si="25"/>
        <v>2</v>
      </c>
      <c r="J24" s="13">
        <f t="shared" si="26"/>
        <v>30</v>
      </c>
      <c r="K24" s="14" t="s">
        <v>24</v>
      </c>
      <c r="L24" s="111" t="s">
        <v>143</v>
      </c>
      <c r="M24" s="15" t="s">
        <v>16</v>
      </c>
      <c r="N24" s="7"/>
      <c r="O24" s="24"/>
    </row>
    <row r="25" spans="1:15" ht="17.25" thickBot="1" x14ac:dyDescent="0.3">
      <c r="A25" s="37">
        <v>3</v>
      </c>
      <c r="B25" s="122">
        <v>3102091016</v>
      </c>
      <c r="C25" s="123" t="s">
        <v>29</v>
      </c>
      <c r="D25" s="122">
        <v>3109016</v>
      </c>
      <c r="E25" s="57">
        <f>VALUE(LEFT(K25,1))</f>
        <v>3</v>
      </c>
      <c r="F25" s="59">
        <f>IF(LEFT(C25,4)="Thực",E25*30,E25*15)</f>
        <v>45</v>
      </c>
      <c r="G25" s="13" t="str">
        <f>IF(LEFT(C25,4)="Thực",E25,"")</f>
        <v/>
      </c>
      <c r="H25" s="13" t="str">
        <f>IF(LEFT(C25,4)="Thực",F25,"")</f>
        <v/>
      </c>
      <c r="I25" s="60">
        <f>IF(LEFT(C25,4)="Thực","",E25)</f>
        <v>3</v>
      </c>
      <c r="J25" s="13">
        <f>IF(LEFT(C25,4)="Thực","",F25)</f>
        <v>45</v>
      </c>
      <c r="K25" s="14" t="s">
        <v>15</v>
      </c>
      <c r="L25" s="111"/>
      <c r="M25" s="15" t="s">
        <v>16</v>
      </c>
      <c r="N25" s="7"/>
      <c r="O25" s="22"/>
    </row>
    <row r="26" spans="1:15" ht="17.25" thickBot="1" x14ac:dyDescent="0.3">
      <c r="A26" s="37">
        <v>4</v>
      </c>
      <c r="B26" s="28">
        <v>3102091131</v>
      </c>
      <c r="C26" s="112" t="s">
        <v>142</v>
      </c>
      <c r="D26" s="28">
        <v>3109130</v>
      </c>
      <c r="E26" s="57"/>
      <c r="F26" s="59">
        <f t="shared" si="22"/>
        <v>0</v>
      </c>
      <c r="G26" s="13" t="str">
        <f t="shared" si="23"/>
        <v/>
      </c>
      <c r="H26" s="13" t="str">
        <f t="shared" si="24"/>
        <v/>
      </c>
      <c r="I26" s="60">
        <f t="shared" si="25"/>
        <v>0</v>
      </c>
      <c r="J26" s="13">
        <f t="shared" si="26"/>
        <v>0</v>
      </c>
      <c r="K26" s="14" t="s">
        <v>148</v>
      </c>
      <c r="L26" s="14"/>
      <c r="M26" s="5"/>
      <c r="N26" s="102" t="s">
        <v>135</v>
      </c>
      <c r="O26" s="17"/>
    </row>
    <row r="27" spans="1:15" ht="17.25" thickBot="1" x14ac:dyDescent="0.3">
      <c r="A27" s="37">
        <v>5</v>
      </c>
      <c r="B27" s="118">
        <v>3102021013</v>
      </c>
      <c r="C27" s="120" t="s">
        <v>25</v>
      </c>
      <c r="D27" s="18">
        <v>3102013</v>
      </c>
      <c r="E27" s="57">
        <f t="shared" si="21"/>
        <v>2</v>
      </c>
      <c r="F27" s="59">
        <f t="shared" si="22"/>
        <v>30</v>
      </c>
      <c r="G27" s="13" t="str">
        <f t="shared" si="23"/>
        <v/>
      </c>
      <c r="H27" s="13" t="str">
        <f t="shared" si="24"/>
        <v/>
      </c>
      <c r="I27" s="60">
        <f t="shared" si="25"/>
        <v>2</v>
      </c>
      <c r="J27" s="13">
        <f t="shared" si="26"/>
        <v>30</v>
      </c>
      <c r="K27" s="14" t="s">
        <v>24</v>
      </c>
      <c r="L27" s="14"/>
      <c r="M27" s="15" t="s">
        <v>16</v>
      </c>
      <c r="N27" s="7"/>
      <c r="O27" s="22"/>
    </row>
    <row r="28" spans="1:15" ht="17.25" thickBot="1" x14ac:dyDescent="0.3">
      <c r="A28" s="37">
        <v>6</v>
      </c>
      <c r="B28" s="118">
        <v>3102021015</v>
      </c>
      <c r="C28" s="119" t="s">
        <v>31</v>
      </c>
      <c r="D28" s="18">
        <v>3102015</v>
      </c>
      <c r="E28" s="57">
        <f t="shared" ref="E28" si="27">VALUE(LEFT(K28,1))</f>
        <v>2</v>
      </c>
      <c r="F28" s="59">
        <f t="shared" ref="F28" si="28">IF(LEFT(C28,4)="Thực",E28*30,E28*15)</f>
        <v>30</v>
      </c>
      <c r="G28" s="13" t="str">
        <f t="shared" ref="G28" si="29">IF(LEFT(C28,4)="Thực",E28,"")</f>
        <v/>
      </c>
      <c r="H28" s="13" t="str">
        <f t="shared" ref="H28" si="30">IF(LEFT(C28,4)="Thực",F28,"")</f>
        <v/>
      </c>
      <c r="I28" s="60">
        <f t="shared" ref="I28" si="31">IF(LEFT(C28,4)="Thực","",E28)</f>
        <v>2</v>
      </c>
      <c r="J28" s="13">
        <f t="shared" ref="J28" si="32">IF(LEFT(C28,4)="Thực","",F28)</f>
        <v>30</v>
      </c>
      <c r="K28" s="14" t="s">
        <v>24</v>
      </c>
      <c r="L28" s="14"/>
      <c r="M28" s="15" t="s">
        <v>16</v>
      </c>
      <c r="N28" s="7"/>
      <c r="O28" s="22"/>
    </row>
    <row r="29" spans="1:15" ht="17.25" thickBot="1" x14ac:dyDescent="0.3">
      <c r="A29" s="37">
        <v>7</v>
      </c>
      <c r="B29" s="62">
        <v>3102021016</v>
      </c>
      <c r="C29" s="88" t="s">
        <v>125</v>
      </c>
      <c r="D29" s="62">
        <v>3102016</v>
      </c>
      <c r="E29" s="57">
        <f t="shared" si="21"/>
        <v>2</v>
      </c>
      <c r="F29" s="59">
        <f t="shared" si="22"/>
        <v>60</v>
      </c>
      <c r="G29" s="13">
        <f t="shared" si="23"/>
        <v>2</v>
      </c>
      <c r="H29" s="13">
        <f t="shared" si="24"/>
        <v>60</v>
      </c>
      <c r="I29" s="60" t="str">
        <f t="shared" si="25"/>
        <v/>
      </c>
      <c r="J29" s="13" t="str">
        <f t="shared" si="26"/>
        <v/>
      </c>
      <c r="K29" s="54" t="s">
        <v>32</v>
      </c>
      <c r="L29" s="55" t="s">
        <v>33</v>
      </c>
      <c r="M29" s="15" t="s">
        <v>16</v>
      </c>
      <c r="N29" s="74"/>
      <c r="O29" s="78"/>
    </row>
    <row r="30" spans="1:15" ht="17.25" thickBot="1" x14ac:dyDescent="0.3">
      <c r="A30" s="37">
        <v>8</v>
      </c>
      <c r="B30" s="62">
        <v>3102021021</v>
      </c>
      <c r="C30" s="84" t="s">
        <v>118</v>
      </c>
      <c r="D30" s="62">
        <v>3102021</v>
      </c>
      <c r="E30" s="64">
        <f t="shared" si="21"/>
        <v>2</v>
      </c>
      <c r="F30" s="65">
        <f t="shared" si="22"/>
        <v>60</v>
      </c>
      <c r="G30" s="66">
        <f t="shared" si="23"/>
        <v>2</v>
      </c>
      <c r="H30" s="66">
        <f t="shared" si="24"/>
        <v>60</v>
      </c>
      <c r="I30" s="67" t="str">
        <f t="shared" si="25"/>
        <v/>
      </c>
      <c r="J30" s="66" t="str">
        <f t="shared" si="26"/>
        <v/>
      </c>
      <c r="K30" s="54" t="s">
        <v>32</v>
      </c>
      <c r="L30" s="68" t="s">
        <v>49</v>
      </c>
      <c r="M30" s="69" t="s">
        <v>16</v>
      </c>
      <c r="N30" s="74"/>
      <c r="O30" s="78"/>
    </row>
    <row r="31" spans="1:15" ht="16.5" customHeight="1" thickBot="1" x14ac:dyDescent="0.3">
      <c r="A31" s="37">
        <v>9</v>
      </c>
      <c r="B31" s="18">
        <v>3102021020</v>
      </c>
      <c r="C31" s="84" t="s">
        <v>134</v>
      </c>
      <c r="D31" s="18">
        <v>3102020</v>
      </c>
      <c r="E31" s="121">
        <f t="shared" ref="E31" si="33">VALUE(LEFT(K31,1))</f>
        <v>2</v>
      </c>
      <c r="F31" s="59">
        <f t="shared" ref="F31" si="34">IF(LEFT(C31,4)="Thực",E31*30,E31*15)</f>
        <v>60</v>
      </c>
      <c r="G31" s="13">
        <f t="shared" ref="G31" si="35">IF(LEFT(C31,4)="Thực",E31,"")</f>
        <v>2</v>
      </c>
      <c r="H31" s="13">
        <f t="shared" ref="H31" si="36">IF(LEFT(C31,4)="Thực",F31,"")</f>
        <v>60</v>
      </c>
      <c r="I31" s="60" t="str">
        <f t="shared" ref="I31" si="37">IF(LEFT(C31,4)="Thực","",E31)</f>
        <v/>
      </c>
      <c r="J31" s="13" t="str">
        <f t="shared" ref="J31" si="38">IF(LEFT(C31,4)="Thực","",F31)</f>
        <v/>
      </c>
      <c r="K31" s="54" t="s">
        <v>32</v>
      </c>
      <c r="L31" s="14"/>
      <c r="M31" s="15" t="s">
        <v>16</v>
      </c>
      <c r="N31" s="70"/>
      <c r="O31" s="77"/>
    </row>
    <row r="32" spans="1:15" ht="19.5" thickBot="1" x14ac:dyDescent="0.3">
      <c r="A32" s="160" t="s">
        <v>34</v>
      </c>
      <c r="B32" s="152"/>
      <c r="C32" s="152"/>
      <c r="D32" s="153"/>
      <c r="E32" s="57">
        <f t="shared" si="21"/>
        <v>2</v>
      </c>
      <c r="F32" s="59">
        <f t="shared" ref="F32" si="39">IF(LEFT(C32,4)="Thực",E32*30,E32*15)</f>
        <v>30</v>
      </c>
      <c r="G32" s="13" t="str">
        <f t="shared" si="23"/>
        <v/>
      </c>
      <c r="H32" s="13" t="str">
        <f t="shared" si="24"/>
        <v/>
      </c>
      <c r="I32" s="60">
        <f t="shared" si="25"/>
        <v>2</v>
      </c>
      <c r="J32" s="13">
        <f t="shared" si="26"/>
        <v>30</v>
      </c>
      <c r="K32" s="4">
        <v>2</v>
      </c>
      <c r="L32" s="14"/>
      <c r="M32" s="7" t="s">
        <v>35</v>
      </c>
      <c r="N32" s="7"/>
      <c r="O32" s="8"/>
    </row>
    <row r="33" spans="1:15" ht="17.25" thickBot="1" x14ac:dyDescent="0.3">
      <c r="A33" s="26">
        <v>1</v>
      </c>
      <c r="B33" s="28">
        <v>3102091025</v>
      </c>
      <c r="C33" s="116" t="s">
        <v>36</v>
      </c>
      <c r="D33" s="28">
        <v>3109025</v>
      </c>
      <c r="E33" s="58"/>
      <c r="F33" s="59">
        <f t="shared" si="22"/>
        <v>0</v>
      </c>
      <c r="G33" s="58"/>
      <c r="H33" s="58"/>
      <c r="I33" s="58"/>
      <c r="J33" s="58"/>
      <c r="K33" s="14" t="s">
        <v>24</v>
      </c>
      <c r="L33" s="14"/>
      <c r="M33" s="5"/>
      <c r="N33" s="7"/>
      <c r="O33" s="22"/>
    </row>
    <row r="34" spans="1:15" ht="17.25" thickBot="1" x14ac:dyDescent="0.3">
      <c r="A34" s="25">
        <v>2</v>
      </c>
      <c r="B34" s="28">
        <v>3102091024</v>
      </c>
      <c r="C34" s="116" t="s">
        <v>37</v>
      </c>
      <c r="D34" s="28">
        <v>3109024</v>
      </c>
      <c r="E34" s="58"/>
      <c r="F34" s="59">
        <f t="shared" si="22"/>
        <v>0</v>
      </c>
      <c r="G34" s="58"/>
      <c r="H34" s="58"/>
      <c r="I34" s="58"/>
      <c r="J34" s="58"/>
      <c r="K34" s="14" t="s">
        <v>24</v>
      </c>
      <c r="L34" s="14"/>
      <c r="M34" s="5"/>
      <c r="N34" s="7"/>
      <c r="O34" s="22"/>
    </row>
    <row r="35" spans="1:15" ht="19.5" thickBot="1" x14ac:dyDescent="0.3">
      <c r="A35" s="151" t="s">
        <v>38</v>
      </c>
      <c r="B35" s="152"/>
      <c r="C35" s="152"/>
      <c r="D35" s="153"/>
      <c r="E35" s="57">
        <f t="shared" ref="E35" si="40">VALUE(LEFT(K35,1))</f>
        <v>4</v>
      </c>
      <c r="F35" s="59">
        <f t="shared" ref="F35" si="41">IF(LEFT(C35,4)="Thực",E35*30,E35*15)</f>
        <v>60</v>
      </c>
      <c r="G35" s="13" t="str">
        <f t="shared" ref="G35" si="42">IF(LEFT(C35,4)="Thực",E35,"")</f>
        <v/>
      </c>
      <c r="H35" s="13" t="str">
        <f t="shared" ref="H35" si="43">IF(LEFT(C35,4)="Thực",F35,"")</f>
        <v/>
      </c>
      <c r="I35" s="60">
        <f t="shared" ref="I35" si="44">IF(LEFT(C35,4)="Thực","",E35)</f>
        <v>4</v>
      </c>
      <c r="J35" s="13">
        <f t="shared" ref="J35" si="45">IF(LEFT(C35,4)="Thực","",F35)</f>
        <v>60</v>
      </c>
      <c r="K35" s="29">
        <v>4</v>
      </c>
      <c r="L35" s="14"/>
      <c r="M35" s="15" t="s">
        <v>16</v>
      </c>
      <c r="N35" s="7"/>
      <c r="O35" s="22"/>
    </row>
    <row r="36" spans="1:15" ht="17.25" thickBot="1" x14ac:dyDescent="0.3">
      <c r="A36" s="23">
        <v>1</v>
      </c>
      <c r="B36" s="111">
        <v>3102091021</v>
      </c>
      <c r="C36" s="115" t="s">
        <v>39</v>
      </c>
      <c r="D36" s="111">
        <v>3109021</v>
      </c>
      <c r="E36" s="58"/>
      <c r="F36" s="59">
        <f t="shared" si="22"/>
        <v>0</v>
      </c>
      <c r="G36" s="58"/>
      <c r="H36" s="58"/>
      <c r="I36" s="58"/>
      <c r="J36" s="58"/>
      <c r="K36" s="14" t="s">
        <v>24</v>
      </c>
      <c r="L36" s="14"/>
      <c r="M36" s="15"/>
      <c r="N36" s="7"/>
      <c r="O36" s="22"/>
    </row>
    <row r="37" spans="1:15" ht="17.25" thickBot="1" x14ac:dyDescent="0.3">
      <c r="A37" s="23">
        <v>2</v>
      </c>
      <c r="B37" s="111">
        <v>3102091022</v>
      </c>
      <c r="C37" s="115" t="s">
        <v>40</v>
      </c>
      <c r="D37" s="111">
        <v>3109022</v>
      </c>
      <c r="E37" s="58"/>
      <c r="F37" s="59">
        <f t="shared" si="22"/>
        <v>0</v>
      </c>
      <c r="G37" s="58"/>
      <c r="H37" s="58"/>
      <c r="I37" s="58"/>
      <c r="J37" s="58"/>
      <c r="K37" s="14" t="s">
        <v>24</v>
      </c>
      <c r="L37" s="28" t="s">
        <v>144</v>
      </c>
      <c r="M37" s="15"/>
      <c r="N37" s="7"/>
      <c r="O37" s="22"/>
    </row>
    <row r="38" spans="1:15" ht="17.25" thickBot="1" x14ac:dyDescent="0.3">
      <c r="A38" s="23">
        <v>3</v>
      </c>
      <c r="B38" s="111">
        <v>3102091023</v>
      </c>
      <c r="C38" s="115" t="s">
        <v>41</v>
      </c>
      <c r="D38" s="111">
        <v>3109023</v>
      </c>
      <c r="E38" s="58"/>
      <c r="F38" s="59">
        <f t="shared" si="22"/>
        <v>0</v>
      </c>
      <c r="G38" s="58"/>
      <c r="H38" s="58"/>
      <c r="I38" s="58"/>
      <c r="J38" s="58"/>
      <c r="K38" s="14" t="s">
        <v>24</v>
      </c>
      <c r="L38" s="28" t="s">
        <v>145</v>
      </c>
      <c r="M38" s="15"/>
      <c r="N38" s="7"/>
      <c r="O38" s="22"/>
    </row>
    <row r="39" spans="1:15" ht="19.5" thickBot="1" x14ac:dyDescent="0.3">
      <c r="A39" s="154" t="s">
        <v>42</v>
      </c>
      <c r="B39" s="155"/>
      <c r="C39" s="155"/>
      <c r="D39" s="156"/>
      <c r="E39" s="4"/>
      <c r="F39" s="4"/>
      <c r="G39" s="4"/>
      <c r="H39" s="4"/>
      <c r="I39" s="4"/>
      <c r="J39" s="4"/>
      <c r="K39" s="4">
        <f>K40</f>
        <v>22</v>
      </c>
      <c r="L39" s="14"/>
      <c r="M39" s="7"/>
      <c r="N39" s="7"/>
      <c r="O39" s="8"/>
    </row>
    <row r="40" spans="1:15" ht="19.5" thickBot="1" x14ac:dyDescent="0.3">
      <c r="A40" s="151" t="s">
        <v>13</v>
      </c>
      <c r="B40" s="152"/>
      <c r="C40" s="152"/>
      <c r="D40" s="153"/>
      <c r="E40" s="56">
        <f>SUM(E41:E50)</f>
        <v>22</v>
      </c>
      <c r="F40" s="56">
        <f>SUM(F41:F50)</f>
        <v>450</v>
      </c>
      <c r="G40" s="56">
        <f>SUM(G41:G50)</f>
        <v>8</v>
      </c>
      <c r="H40" s="56">
        <f>SUM(H41:H50)</f>
        <v>240</v>
      </c>
      <c r="I40" s="56">
        <f>SUM(I41:I50)</f>
        <v>14</v>
      </c>
      <c r="J40" s="56">
        <f>SUM(J41:J50)</f>
        <v>210</v>
      </c>
      <c r="K40" s="4">
        <f>E40</f>
        <v>22</v>
      </c>
      <c r="L40" s="33">
        <f>SUM(H40,J40)</f>
        <v>450</v>
      </c>
      <c r="M40" s="3">
        <f>L40/30</f>
        <v>15</v>
      </c>
      <c r="N40" s="20">
        <f>15-M40</f>
        <v>0</v>
      </c>
      <c r="O40" s="8"/>
    </row>
    <row r="41" spans="1:15" ht="43.5" customHeight="1" thickBot="1" x14ac:dyDescent="0.3">
      <c r="A41" s="23">
        <v>1</v>
      </c>
      <c r="B41" s="16">
        <v>3102112004</v>
      </c>
      <c r="C41" s="27" t="s">
        <v>43</v>
      </c>
      <c r="D41" s="16">
        <v>3111004</v>
      </c>
      <c r="E41" s="57">
        <f t="shared" ref="E41:E49" si="46">VALUE(LEFT(K41,1))</f>
        <v>3</v>
      </c>
      <c r="F41" s="59">
        <f t="shared" ref="F41:F49" si="47">IF(LEFT(C41,4)="Thực",E41*30,E41*15)</f>
        <v>45</v>
      </c>
      <c r="G41" s="13" t="str">
        <f t="shared" ref="G41:G49" si="48">IF(LEFT(C41,4)="Thực",E41,"")</f>
        <v/>
      </c>
      <c r="H41" s="13" t="str">
        <f t="shared" ref="H41:H49" si="49">IF(LEFT(C41,4)="Thực",F41,"")</f>
        <v/>
      </c>
      <c r="I41" s="60">
        <f t="shared" ref="I41:I49" si="50">IF(LEFT(C41,4)="Thực","",E41)</f>
        <v>3</v>
      </c>
      <c r="J41" s="13">
        <f t="shared" ref="J41:J49" si="51">IF(LEFT(C41,4)="Thực","",F41)</f>
        <v>45</v>
      </c>
      <c r="K41" s="14" t="s">
        <v>15</v>
      </c>
      <c r="L41" s="16" t="s">
        <v>137</v>
      </c>
      <c r="M41" s="15" t="s">
        <v>16</v>
      </c>
      <c r="N41" s="7"/>
      <c r="O41" s="22"/>
    </row>
    <row r="42" spans="1:15" ht="17.25" thickBot="1" x14ac:dyDescent="0.3">
      <c r="A42" s="23">
        <v>2</v>
      </c>
      <c r="B42" s="11">
        <v>3102122018</v>
      </c>
      <c r="C42" s="189" t="s">
        <v>150</v>
      </c>
      <c r="D42" s="190">
        <v>3112017</v>
      </c>
      <c r="E42" s="57">
        <f>VALUE(LEFT(K42,1))</f>
        <v>2</v>
      </c>
      <c r="F42" s="59">
        <f>IF(LEFT(C42,4)="Thực",E42*30,E42*15)</f>
        <v>30</v>
      </c>
      <c r="G42" s="13" t="str">
        <f>IF(LEFT(C42,4)="Thực",E42,"")</f>
        <v/>
      </c>
      <c r="H42" s="13" t="str">
        <f>IF(LEFT(C42,4)="Thực",F42,"")</f>
        <v/>
      </c>
      <c r="I42" s="60">
        <f>IF(LEFT(C42,4)="Thực","",E42)</f>
        <v>2</v>
      </c>
      <c r="J42" s="13">
        <f>IF(LEFT(C42,4)="Thực","",F42)</f>
        <v>30</v>
      </c>
      <c r="K42" s="191" t="s">
        <v>24</v>
      </c>
      <c r="L42" s="190" t="s">
        <v>151</v>
      </c>
      <c r="M42" s="15" t="s">
        <v>16</v>
      </c>
      <c r="N42" s="7"/>
      <c r="O42" s="22"/>
    </row>
    <row r="43" spans="1:15" ht="17.25" thickBot="1" x14ac:dyDescent="0.3">
      <c r="A43" s="23">
        <v>3</v>
      </c>
      <c r="B43" s="18">
        <v>3102022017</v>
      </c>
      <c r="C43" s="27" t="s">
        <v>44</v>
      </c>
      <c r="D43" s="18">
        <v>3102017</v>
      </c>
      <c r="E43" s="57">
        <f t="shared" si="46"/>
        <v>3</v>
      </c>
      <c r="F43" s="59">
        <f t="shared" si="47"/>
        <v>45</v>
      </c>
      <c r="G43" s="13" t="str">
        <f t="shared" si="48"/>
        <v/>
      </c>
      <c r="H43" s="13" t="str">
        <f t="shared" si="49"/>
        <v/>
      </c>
      <c r="I43" s="60">
        <f t="shared" si="50"/>
        <v>3</v>
      </c>
      <c r="J43" s="13">
        <f t="shared" si="51"/>
        <v>45</v>
      </c>
      <c r="K43" s="14" t="s">
        <v>15</v>
      </c>
      <c r="L43" s="14"/>
      <c r="M43" s="15" t="s">
        <v>16</v>
      </c>
      <c r="N43" s="7"/>
      <c r="O43" s="8"/>
    </row>
    <row r="44" spans="1:15" ht="17.25" thickBot="1" x14ac:dyDescent="0.3">
      <c r="A44" s="23">
        <v>4</v>
      </c>
      <c r="B44" s="18">
        <v>3102022018</v>
      </c>
      <c r="C44" s="27" t="s">
        <v>45</v>
      </c>
      <c r="D44" s="18">
        <v>3102018</v>
      </c>
      <c r="E44" s="57">
        <f t="shared" si="46"/>
        <v>2</v>
      </c>
      <c r="F44" s="59">
        <f t="shared" si="47"/>
        <v>30</v>
      </c>
      <c r="G44" s="13" t="str">
        <f t="shared" si="48"/>
        <v/>
      </c>
      <c r="H44" s="13" t="str">
        <f t="shared" si="49"/>
        <v/>
      </c>
      <c r="I44" s="60">
        <f t="shared" si="50"/>
        <v>2</v>
      </c>
      <c r="J44" s="13">
        <f t="shared" si="51"/>
        <v>30</v>
      </c>
      <c r="K44" s="14" t="s">
        <v>24</v>
      </c>
      <c r="L44" s="18" t="s">
        <v>46</v>
      </c>
      <c r="M44" s="15" t="s">
        <v>16</v>
      </c>
      <c r="N44" s="7"/>
      <c r="O44" s="22"/>
    </row>
    <row r="45" spans="1:15" ht="17.25" thickBot="1" x14ac:dyDescent="0.3">
      <c r="A45" s="37">
        <v>5</v>
      </c>
      <c r="B45" s="195">
        <v>3102021085</v>
      </c>
      <c r="C45" s="196" t="s">
        <v>108</v>
      </c>
      <c r="D45" s="195">
        <v>3102085</v>
      </c>
      <c r="E45" s="57">
        <f t="shared" ref="E45" si="52">VALUE(LEFT(K45,1))</f>
        <v>2</v>
      </c>
      <c r="F45" s="59">
        <f t="shared" ref="F45" si="53">IF(LEFT(C45,4)="Thực",E45*30,E45*15)</f>
        <v>30</v>
      </c>
      <c r="G45" s="13" t="str">
        <f t="shared" ref="G45" si="54">IF(LEFT(C45,4)="Thực",E45,"")</f>
        <v/>
      </c>
      <c r="H45" s="13" t="str">
        <f t="shared" ref="H45" si="55">IF(LEFT(C45,4)="Thực",F45,"")</f>
        <v/>
      </c>
      <c r="I45" s="60">
        <f t="shared" ref="I45" si="56">IF(LEFT(C45,4)="Thực","",E45)</f>
        <v>2</v>
      </c>
      <c r="J45" s="13">
        <f t="shared" ref="J45" si="57">IF(LEFT(C45,4)="Thực","",F45)</f>
        <v>30</v>
      </c>
      <c r="K45" s="14" t="s">
        <v>24</v>
      </c>
      <c r="L45" s="55" t="s">
        <v>139</v>
      </c>
      <c r="M45" s="15" t="s">
        <v>16</v>
      </c>
      <c r="N45" s="7"/>
      <c r="O45" s="22"/>
    </row>
    <row r="46" spans="1:15" ht="17.25" thickBot="1" x14ac:dyDescent="0.3">
      <c r="A46" s="37">
        <v>6</v>
      </c>
      <c r="B46" s="18">
        <v>3102022019</v>
      </c>
      <c r="C46" s="27" t="s">
        <v>47</v>
      </c>
      <c r="D46" s="18">
        <v>3102019</v>
      </c>
      <c r="E46" s="57">
        <f t="shared" si="46"/>
        <v>2</v>
      </c>
      <c r="F46" s="59">
        <f t="shared" si="47"/>
        <v>30</v>
      </c>
      <c r="G46" s="13" t="str">
        <f t="shared" si="48"/>
        <v/>
      </c>
      <c r="H46" s="13" t="str">
        <f t="shared" si="49"/>
        <v/>
      </c>
      <c r="I46" s="60">
        <f t="shared" si="50"/>
        <v>2</v>
      </c>
      <c r="J46" s="13">
        <f t="shared" si="51"/>
        <v>30</v>
      </c>
      <c r="K46" s="14" t="s">
        <v>24</v>
      </c>
      <c r="L46" s="30" t="s">
        <v>46</v>
      </c>
      <c r="M46" s="15" t="s">
        <v>16</v>
      </c>
      <c r="N46" s="7"/>
      <c r="O46" s="22"/>
    </row>
    <row r="47" spans="1:15" ht="17.25" thickBot="1" x14ac:dyDescent="0.3">
      <c r="A47" s="37">
        <v>7</v>
      </c>
      <c r="B47" s="18">
        <v>3102022028</v>
      </c>
      <c r="C47" s="84" t="s">
        <v>122</v>
      </c>
      <c r="D47" s="18">
        <v>3102028</v>
      </c>
      <c r="E47" s="57">
        <f t="shared" si="46"/>
        <v>2</v>
      </c>
      <c r="F47" s="59">
        <f t="shared" si="47"/>
        <v>60</v>
      </c>
      <c r="G47" s="13">
        <f t="shared" si="48"/>
        <v>2</v>
      </c>
      <c r="H47" s="13">
        <f t="shared" si="49"/>
        <v>60</v>
      </c>
      <c r="I47" s="60" t="str">
        <f t="shared" si="50"/>
        <v/>
      </c>
      <c r="J47" s="13" t="str">
        <f t="shared" si="51"/>
        <v/>
      </c>
      <c r="K47" s="14" t="s">
        <v>48</v>
      </c>
      <c r="L47" s="18" t="s">
        <v>61</v>
      </c>
      <c r="M47" s="69" t="s">
        <v>16</v>
      </c>
      <c r="N47" s="7"/>
      <c r="O47" s="22"/>
    </row>
    <row r="48" spans="1:15" ht="17.25" thickBot="1" x14ac:dyDescent="0.3">
      <c r="A48" s="37">
        <v>8</v>
      </c>
      <c r="B48" s="55">
        <v>3102022022</v>
      </c>
      <c r="C48" s="84" t="s">
        <v>123</v>
      </c>
      <c r="D48" s="62">
        <v>3102022</v>
      </c>
      <c r="E48" s="64">
        <f t="shared" si="46"/>
        <v>2</v>
      </c>
      <c r="F48" s="65">
        <f t="shared" si="47"/>
        <v>60</v>
      </c>
      <c r="G48" s="66">
        <f t="shared" si="48"/>
        <v>2</v>
      </c>
      <c r="H48" s="66">
        <f t="shared" si="49"/>
        <v>60</v>
      </c>
      <c r="I48" s="67" t="str">
        <f t="shared" si="50"/>
        <v/>
      </c>
      <c r="J48" s="66" t="str">
        <f t="shared" si="51"/>
        <v/>
      </c>
      <c r="K48" s="72" t="s">
        <v>48</v>
      </c>
      <c r="L48" s="68" t="s">
        <v>46</v>
      </c>
      <c r="M48" s="73" t="s">
        <v>16</v>
      </c>
      <c r="N48" s="7"/>
      <c r="O48" s="22"/>
    </row>
    <row r="49" spans="1:15" ht="17.25" thickBot="1" x14ac:dyDescent="0.3">
      <c r="A49" s="37">
        <v>9</v>
      </c>
      <c r="B49" s="18">
        <v>3102022027</v>
      </c>
      <c r="C49" s="84" t="s">
        <v>124</v>
      </c>
      <c r="D49" s="18">
        <v>3102027</v>
      </c>
      <c r="E49" s="57">
        <f t="shared" si="46"/>
        <v>2</v>
      </c>
      <c r="F49" s="59">
        <f t="shared" si="47"/>
        <v>60</v>
      </c>
      <c r="G49" s="13">
        <f t="shared" si="48"/>
        <v>2</v>
      </c>
      <c r="H49" s="13">
        <f t="shared" si="49"/>
        <v>60</v>
      </c>
      <c r="I49" s="60" t="str">
        <f t="shared" si="50"/>
        <v/>
      </c>
      <c r="J49" s="13" t="str">
        <f t="shared" si="51"/>
        <v/>
      </c>
      <c r="K49" s="14" t="s">
        <v>48</v>
      </c>
      <c r="L49" s="18" t="s">
        <v>60</v>
      </c>
      <c r="M49" s="15" t="s">
        <v>16</v>
      </c>
      <c r="N49" s="7"/>
      <c r="O49" s="22"/>
    </row>
    <row r="50" spans="1:15" ht="17.25" thickBot="1" x14ac:dyDescent="0.3">
      <c r="A50" s="37">
        <v>10</v>
      </c>
      <c r="B50" s="19">
        <v>3102022086</v>
      </c>
      <c r="C50" s="80" t="s">
        <v>117</v>
      </c>
      <c r="D50" s="19">
        <v>3102086</v>
      </c>
      <c r="E50" s="57">
        <f t="shared" ref="E50" si="58">VALUE(LEFT(K50,1))</f>
        <v>2</v>
      </c>
      <c r="F50" s="59">
        <f t="shared" ref="F50" si="59">IF(LEFT(C50,4)="Thực",E50*30,E50*15)</f>
        <v>60</v>
      </c>
      <c r="G50" s="13">
        <f t="shared" ref="G50" si="60">IF(LEFT(C50,4)="Thực",E50,"")</f>
        <v>2</v>
      </c>
      <c r="H50" s="13">
        <f t="shared" ref="H50" si="61">IF(LEFT(C50,4)="Thực",F50,"")</f>
        <v>60</v>
      </c>
      <c r="I50" s="60" t="str">
        <f t="shared" ref="I50" si="62">IF(LEFT(C50,4)="Thực","",E50)</f>
        <v/>
      </c>
      <c r="J50" s="13" t="str">
        <f t="shared" ref="J50" si="63">IF(LEFT(C50,4)="Thực","",F50)</f>
        <v/>
      </c>
      <c r="K50" s="14" t="s">
        <v>48</v>
      </c>
      <c r="L50" s="19" t="s">
        <v>138</v>
      </c>
      <c r="M50" s="69" t="s">
        <v>16</v>
      </c>
      <c r="N50" s="7"/>
      <c r="O50" s="22"/>
    </row>
    <row r="51" spans="1:15" ht="19.5" thickBot="1" x14ac:dyDescent="0.3">
      <c r="A51" s="154" t="s">
        <v>50</v>
      </c>
      <c r="B51" s="155"/>
      <c r="C51" s="155"/>
      <c r="D51" s="156"/>
      <c r="E51" s="4"/>
      <c r="F51" s="4"/>
      <c r="G51" s="4"/>
      <c r="H51" s="4"/>
      <c r="I51" s="4"/>
      <c r="J51" s="4"/>
      <c r="K51" s="4">
        <f>K52</f>
        <v>20</v>
      </c>
      <c r="L51" s="14"/>
      <c r="M51" s="7"/>
      <c r="N51" s="7"/>
      <c r="O51" s="8"/>
    </row>
    <row r="52" spans="1:15" ht="19.5" thickBot="1" x14ac:dyDescent="0.3">
      <c r="A52" s="151" t="s">
        <v>13</v>
      </c>
      <c r="B52" s="152"/>
      <c r="C52" s="152"/>
      <c r="D52" s="153"/>
      <c r="E52" s="56">
        <f t="shared" ref="E52:J52" si="64">SUM(E53:E63)</f>
        <v>17</v>
      </c>
      <c r="F52" s="56">
        <f t="shared" si="64"/>
        <v>315</v>
      </c>
      <c r="G52" s="56">
        <f t="shared" si="64"/>
        <v>4</v>
      </c>
      <c r="H52" s="56">
        <f t="shared" si="64"/>
        <v>120</v>
      </c>
      <c r="I52" s="56">
        <f t="shared" si="64"/>
        <v>13</v>
      </c>
      <c r="J52" s="56">
        <f t="shared" si="64"/>
        <v>195</v>
      </c>
      <c r="K52" s="4">
        <f>E52+1+2</f>
        <v>20</v>
      </c>
      <c r="L52" s="33">
        <f>SUM(H52,J52)</f>
        <v>315</v>
      </c>
      <c r="M52" s="3">
        <f>L52/30</f>
        <v>10.5</v>
      </c>
      <c r="N52" s="20">
        <f>11-M52</f>
        <v>0.5</v>
      </c>
      <c r="O52" s="8"/>
    </row>
    <row r="53" spans="1:15" ht="17.25" thickBot="1" x14ac:dyDescent="0.3">
      <c r="A53" s="23">
        <v>1</v>
      </c>
      <c r="B53" s="16">
        <v>3102112006</v>
      </c>
      <c r="C53" s="27" t="s">
        <v>51</v>
      </c>
      <c r="D53" s="16">
        <v>3111006</v>
      </c>
      <c r="E53" s="57">
        <f t="shared" ref="E53:E58" si="65">VALUE(LEFT(K53,1))</f>
        <v>2</v>
      </c>
      <c r="F53" s="59">
        <f t="shared" ref="F53:F58" si="66">IF(LEFT(C53,4)="Thực",E53*30,E53*15)</f>
        <v>30</v>
      </c>
      <c r="G53" s="13" t="str">
        <f t="shared" ref="G53:G58" si="67">IF(LEFT(C53,4)="Thực",E53,"")</f>
        <v/>
      </c>
      <c r="H53" s="13" t="str">
        <f t="shared" ref="H53:H58" si="68">IF(LEFT(C53,4)="Thực",F53,"")</f>
        <v/>
      </c>
      <c r="I53" s="60">
        <f t="shared" ref="I53:I58" si="69">IF(LEFT(C53,4)="Thực","",E53)</f>
        <v>2</v>
      </c>
      <c r="J53" s="13">
        <f t="shared" ref="J53:J58" si="70">IF(LEFT(C53,4)="Thực","",F53)</f>
        <v>30</v>
      </c>
      <c r="K53" s="14" t="s">
        <v>24</v>
      </c>
      <c r="L53" s="14"/>
      <c r="M53" s="15" t="s">
        <v>107</v>
      </c>
      <c r="N53" s="7"/>
      <c r="O53" s="22"/>
    </row>
    <row r="54" spans="1:15" ht="17.25" thickBot="1" x14ac:dyDescent="0.3">
      <c r="A54" s="23">
        <v>2</v>
      </c>
      <c r="B54" s="18">
        <v>3102022023</v>
      </c>
      <c r="C54" s="27" t="s">
        <v>52</v>
      </c>
      <c r="D54" s="18">
        <v>3102023</v>
      </c>
      <c r="E54" s="57">
        <f t="shared" si="65"/>
        <v>2</v>
      </c>
      <c r="F54" s="59">
        <f t="shared" si="66"/>
        <v>30</v>
      </c>
      <c r="G54" s="13" t="str">
        <f t="shared" si="67"/>
        <v/>
      </c>
      <c r="H54" s="13" t="str">
        <f t="shared" si="68"/>
        <v/>
      </c>
      <c r="I54" s="60">
        <f t="shared" si="69"/>
        <v>2</v>
      </c>
      <c r="J54" s="13">
        <f t="shared" si="70"/>
        <v>30</v>
      </c>
      <c r="K54" s="14" t="s">
        <v>24</v>
      </c>
      <c r="L54" s="14"/>
      <c r="M54" s="15" t="s">
        <v>107</v>
      </c>
      <c r="N54" s="7"/>
      <c r="O54" s="22" t="s">
        <v>53</v>
      </c>
    </row>
    <row r="55" spans="1:15" ht="17.25" thickBot="1" x14ac:dyDescent="0.3">
      <c r="A55" s="37"/>
      <c r="B55" s="192">
        <v>3102122018</v>
      </c>
      <c r="C55" s="193" t="s">
        <v>109</v>
      </c>
      <c r="D55" s="192">
        <v>3112018</v>
      </c>
      <c r="E55" s="57">
        <f t="shared" ref="E55" si="71">VALUE(LEFT(K55,1))</f>
        <v>3</v>
      </c>
      <c r="F55" s="59">
        <f t="shared" ref="F55" si="72">IF(LEFT(C55,4)="Thực",E55*30,E55*15)</f>
        <v>45</v>
      </c>
      <c r="G55" s="13" t="str">
        <f t="shared" ref="G55" si="73">IF(LEFT(C55,4)="Thực",E55,"")</f>
        <v/>
      </c>
      <c r="H55" s="13" t="str">
        <f t="shared" ref="H55" si="74">IF(LEFT(C55,4)="Thực",F55,"")</f>
        <v/>
      </c>
      <c r="I55" s="60">
        <f t="shared" ref="I55" si="75">IF(LEFT(C55,4)="Thực","",E55)</f>
        <v>3</v>
      </c>
      <c r="J55" s="13">
        <f t="shared" ref="J55" si="76">IF(LEFT(C55,4)="Thực","",F55)</f>
        <v>45</v>
      </c>
      <c r="K55" s="194" t="s">
        <v>15</v>
      </c>
      <c r="L55" s="28" t="s">
        <v>152</v>
      </c>
      <c r="M55" s="15" t="s">
        <v>107</v>
      </c>
      <c r="N55" s="7"/>
      <c r="O55" s="22"/>
    </row>
    <row r="56" spans="1:15" ht="17.25" thickBot="1" x14ac:dyDescent="0.3">
      <c r="A56" s="23">
        <v>3</v>
      </c>
      <c r="B56" s="117">
        <v>3102132002</v>
      </c>
      <c r="C56" s="115" t="s">
        <v>54</v>
      </c>
      <c r="D56" s="14"/>
      <c r="E56" s="57"/>
      <c r="F56" s="59">
        <f t="shared" si="66"/>
        <v>0</v>
      </c>
      <c r="G56" s="13" t="str">
        <f t="shared" si="67"/>
        <v/>
      </c>
      <c r="H56" s="13" t="str">
        <f t="shared" si="68"/>
        <v/>
      </c>
      <c r="I56" s="60">
        <f t="shared" si="69"/>
        <v>0</v>
      </c>
      <c r="J56" s="13">
        <f t="shared" si="70"/>
        <v>0</v>
      </c>
      <c r="K56" s="14" t="s">
        <v>149</v>
      </c>
      <c r="L56" s="14"/>
      <c r="M56" s="15" t="s">
        <v>55</v>
      </c>
      <c r="N56" s="102" t="s">
        <v>136</v>
      </c>
      <c r="O56" s="22"/>
    </row>
    <row r="57" spans="1:15" ht="17.25" thickBot="1" x14ac:dyDescent="0.3">
      <c r="A57" s="23">
        <v>4</v>
      </c>
      <c r="B57" s="18">
        <v>3102022024</v>
      </c>
      <c r="C57" s="27" t="s">
        <v>56</v>
      </c>
      <c r="D57" s="18">
        <v>3102024</v>
      </c>
      <c r="E57" s="57">
        <f t="shared" si="65"/>
        <v>2</v>
      </c>
      <c r="F57" s="59">
        <f t="shared" si="66"/>
        <v>30</v>
      </c>
      <c r="G57" s="13" t="str">
        <f t="shared" si="67"/>
        <v/>
      </c>
      <c r="H57" s="13" t="str">
        <f t="shared" si="68"/>
        <v/>
      </c>
      <c r="I57" s="60">
        <f t="shared" si="69"/>
        <v>2</v>
      </c>
      <c r="J57" s="13">
        <f t="shared" si="70"/>
        <v>30</v>
      </c>
      <c r="K57" s="14" t="s">
        <v>24</v>
      </c>
      <c r="L57" s="14"/>
      <c r="M57" s="15" t="s">
        <v>107</v>
      </c>
      <c r="N57" s="7"/>
      <c r="O57" s="22"/>
    </row>
    <row r="58" spans="1:15" ht="17.25" thickBot="1" x14ac:dyDescent="0.3">
      <c r="A58" s="54">
        <v>5</v>
      </c>
      <c r="B58" s="62">
        <v>3102022025</v>
      </c>
      <c r="C58" s="63" t="s">
        <v>57</v>
      </c>
      <c r="D58" s="62">
        <v>3102025</v>
      </c>
      <c r="E58" s="64">
        <f t="shared" si="65"/>
        <v>2</v>
      </c>
      <c r="F58" s="65">
        <f t="shared" si="66"/>
        <v>30</v>
      </c>
      <c r="G58" s="66" t="str">
        <f t="shared" si="67"/>
        <v/>
      </c>
      <c r="H58" s="66" t="str">
        <f t="shared" si="68"/>
        <v/>
      </c>
      <c r="I58" s="67">
        <f t="shared" si="69"/>
        <v>2</v>
      </c>
      <c r="J58" s="66">
        <f t="shared" si="70"/>
        <v>30</v>
      </c>
      <c r="K58" s="14" t="s">
        <v>24</v>
      </c>
      <c r="L58" s="55" t="s">
        <v>58</v>
      </c>
      <c r="M58" s="15" t="s">
        <v>107</v>
      </c>
      <c r="N58" s="7"/>
      <c r="O58" s="22"/>
    </row>
    <row r="59" spans="1:15" ht="17.25" thickBot="1" x14ac:dyDescent="0.3">
      <c r="A59" s="23">
        <v>6</v>
      </c>
      <c r="B59" s="18">
        <v>3102022026</v>
      </c>
      <c r="C59" s="63" t="s">
        <v>59</v>
      </c>
      <c r="D59" s="18">
        <v>3102026</v>
      </c>
      <c r="E59" s="57"/>
      <c r="F59" s="59">
        <f t="shared" ref="F59:F61" si="77">IF(LEFT(C59,4)="Thực",E59*30,E59*15)</f>
        <v>0</v>
      </c>
      <c r="G59" s="13" t="str">
        <f t="shared" ref="G59:G61" si="78">IF(LEFT(C59,4)="Thực",E59,"")</f>
        <v/>
      </c>
      <c r="H59" s="13" t="str">
        <f t="shared" ref="H59:H61" si="79">IF(LEFT(C59,4)="Thực",F59,"")</f>
        <v/>
      </c>
      <c r="I59" s="60">
        <f t="shared" ref="I59:I63" si="80">IF(LEFT(C59,4)="Thực","",E59)</f>
        <v>0</v>
      </c>
      <c r="J59" s="13">
        <f t="shared" ref="J59:J63" si="81">IF(LEFT(C59,4)="Thực","",F59)</f>
        <v>0</v>
      </c>
      <c r="K59" s="19" t="s">
        <v>131</v>
      </c>
      <c r="L59" s="14"/>
      <c r="M59" s="15" t="s">
        <v>107</v>
      </c>
      <c r="N59" s="102" t="s">
        <v>135</v>
      </c>
      <c r="O59" s="22"/>
    </row>
    <row r="60" spans="1:15" ht="17.25" thickBot="1" x14ac:dyDescent="0.3">
      <c r="A60" s="23">
        <v>7</v>
      </c>
      <c r="B60" s="19">
        <v>3102022087</v>
      </c>
      <c r="C60" s="80" t="s">
        <v>119</v>
      </c>
      <c r="D60" s="19">
        <v>3102087</v>
      </c>
      <c r="E60" s="64">
        <f t="shared" ref="E60" si="82">VALUE(LEFT(K60,1))</f>
        <v>2</v>
      </c>
      <c r="F60" s="65">
        <f t="shared" si="77"/>
        <v>60</v>
      </c>
      <c r="G60" s="66">
        <f t="shared" si="78"/>
        <v>2</v>
      </c>
      <c r="H60" s="66">
        <f t="shared" si="79"/>
        <v>60</v>
      </c>
      <c r="I60" s="67" t="str">
        <f t="shared" si="80"/>
        <v/>
      </c>
      <c r="J60" s="66" t="str">
        <f t="shared" si="81"/>
        <v/>
      </c>
      <c r="K60" s="14" t="s">
        <v>32</v>
      </c>
      <c r="L60" s="18" t="s">
        <v>140</v>
      </c>
      <c r="M60" s="15" t="s">
        <v>107</v>
      </c>
      <c r="N60" s="7"/>
      <c r="O60" s="8"/>
    </row>
    <row r="61" spans="1:15" ht="17.25" thickBot="1" x14ac:dyDescent="0.3">
      <c r="A61" s="23">
        <v>8</v>
      </c>
      <c r="B61" s="18">
        <v>3102022029</v>
      </c>
      <c r="C61" s="63" t="s">
        <v>62</v>
      </c>
      <c r="D61" s="18">
        <v>3102029</v>
      </c>
      <c r="E61" s="57">
        <f t="shared" ref="E61" si="83">VALUE(LEFT(K61,1))</f>
        <v>2</v>
      </c>
      <c r="F61" s="59">
        <f t="shared" si="77"/>
        <v>60</v>
      </c>
      <c r="G61" s="13">
        <f t="shared" si="78"/>
        <v>2</v>
      </c>
      <c r="H61" s="13">
        <f t="shared" si="79"/>
        <v>60</v>
      </c>
      <c r="I61" s="60" t="str">
        <f t="shared" si="80"/>
        <v/>
      </c>
      <c r="J61" s="13" t="str">
        <f t="shared" si="81"/>
        <v/>
      </c>
      <c r="K61" s="19" t="s">
        <v>32</v>
      </c>
      <c r="L61" s="18" t="s">
        <v>63</v>
      </c>
      <c r="M61" s="15" t="s">
        <v>107</v>
      </c>
      <c r="N61" s="7"/>
      <c r="O61" s="8"/>
    </row>
    <row r="62" spans="1:15" ht="33.75" thickBot="1" x14ac:dyDescent="0.3">
      <c r="A62" s="37">
        <v>9</v>
      </c>
      <c r="B62" s="18">
        <v>3102022046</v>
      </c>
      <c r="C62" s="27" t="s">
        <v>64</v>
      </c>
      <c r="D62" s="18">
        <v>3102046</v>
      </c>
      <c r="E62" s="57">
        <f t="shared" ref="E62" si="84">VALUE(LEFT(K62,1))</f>
        <v>2</v>
      </c>
      <c r="F62" s="59">
        <f t="shared" ref="F62" si="85">IF(LEFT(C62,4)="Thực",E62*30,E62*15)</f>
        <v>30</v>
      </c>
      <c r="G62" s="13" t="str">
        <f t="shared" ref="G62" si="86">IF(LEFT(C62,4)="Thực",E62,"")</f>
        <v/>
      </c>
      <c r="H62" s="13" t="str">
        <f t="shared" ref="H62" si="87">IF(LEFT(C62,4)="Thực",F62,"")</f>
        <v/>
      </c>
      <c r="I62" s="60">
        <f t="shared" ref="I62" si="88">IF(LEFT(C62,4)="Thực","",E62)</f>
        <v>2</v>
      </c>
      <c r="J62" s="13">
        <f t="shared" ref="J62" si="89">IF(LEFT(C62,4)="Thực","",F62)</f>
        <v>30</v>
      </c>
      <c r="K62" s="14" t="s">
        <v>24</v>
      </c>
      <c r="L62" s="11" t="s">
        <v>116</v>
      </c>
      <c r="M62" s="15" t="s">
        <v>107</v>
      </c>
      <c r="N62" s="7"/>
      <c r="O62" s="8"/>
    </row>
    <row r="63" spans="1:15" ht="17.25" thickBot="1" x14ac:dyDescent="0.3">
      <c r="A63" s="23">
        <v>10</v>
      </c>
      <c r="B63" s="19">
        <v>3102022088</v>
      </c>
      <c r="C63" s="27" t="s">
        <v>105</v>
      </c>
      <c r="D63" s="19">
        <v>3102088</v>
      </c>
      <c r="E63" s="57"/>
      <c r="F63" s="59"/>
      <c r="G63" s="13"/>
      <c r="H63" s="13"/>
      <c r="I63" s="60" t="str">
        <f t="shared" si="80"/>
        <v/>
      </c>
      <c r="J63" s="13" t="str">
        <f t="shared" si="81"/>
        <v/>
      </c>
      <c r="K63" s="14">
        <v>2</v>
      </c>
      <c r="L63" s="11"/>
      <c r="M63" s="15" t="s">
        <v>106</v>
      </c>
      <c r="N63" s="7"/>
      <c r="O63" s="8"/>
    </row>
    <row r="64" spans="1:15" ht="19.5" thickBot="1" x14ac:dyDescent="0.3">
      <c r="A64" s="154" t="s">
        <v>65</v>
      </c>
      <c r="B64" s="155"/>
      <c r="C64" s="155"/>
      <c r="D64" s="156"/>
      <c r="E64" s="4"/>
      <c r="F64" s="4"/>
      <c r="G64" s="4"/>
      <c r="H64" s="4"/>
      <c r="I64" s="4"/>
      <c r="J64" s="4"/>
      <c r="K64" s="4">
        <f>K65+K75</f>
        <v>21</v>
      </c>
      <c r="L64" s="14"/>
      <c r="M64" s="7"/>
      <c r="N64" s="7"/>
      <c r="O64" s="22"/>
    </row>
    <row r="65" spans="1:15" ht="19.5" thickBot="1" x14ac:dyDescent="0.3">
      <c r="A65" s="151" t="s">
        <v>13</v>
      </c>
      <c r="B65" s="152"/>
      <c r="C65" s="152"/>
      <c r="D65" s="153"/>
      <c r="E65" s="56">
        <f>SUM(E66:E75)</f>
        <v>21</v>
      </c>
      <c r="F65" s="56">
        <f t="shared" ref="F65:J65" si="90">SUM(F66:F75)</f>
        <v>420</v>
      </c>
      <c r="G65" s="56">
        <f t="shared" si="90"/>
        <v>7</v>
      </c>
      <c r="H65" s="56">
        <f t="shared" si="90"/>
        <v>210</v>
      </c>
      <c r="I65" s="56">
        <f t="shared" si="90"/>
        <v>14</v>
      </c>
      <c r="J65" s="56">
        <f t="shared" si="90"/>
        <v>210</v>
      </c>
      <c r="K65" s="4">
        <f>E65-2</f>
        <v>19</v>
      </c>
      <c r="L65" s="33">
        <f>SUM(H65,J65)</f>
        <v>420</v>
      </c>
      <c r="M65" s="3">
        <f>L65/30</f>
        <v>14</v>
      </c>
      <c r="N65" s="20">
        <f>15-M65</f>
        <v>1</v>
      </c>
      <c r="O65" s="22"/>
    </row>
    <row r="66" spans="1:15" ht="17.25" thickBot="1" x14ac:dyDescent="0.3">
      <c r="A66" s="23">
        <v>1</v>
      </c>
      <c r="B66" s="16">
        <v>3102113007</v>
      </c>
      <c r="C66" s="27" t="s">
        <v>66</v>
      </c>
      <c r="D66" s="16">
        <v>3111007</v>
      </c>
      <c r="E66" s="57">
        <f t="shared" ref="E66:E75" si="91">VALUE(LEFT(K66,1))</f>
        <v>3</v>
      </c>
      <c r="F66" s="59">
        <f t="shared" ref="F66:F67" si="92">IF(LEFT(C66,4)="Thực",E66*30,E66*15)</f>
        <v>45</v>
      </c>
      <c r="G66" s="13" t="str">
        <f t="shared" ref="G66:G67" si="93">IF(LEFT(C66,4)="Thực",E66,"")</f>
        <v/>
      </c>
      <c r="H66" s="13" t="str">
        <f t="shared" ref="H66:H67" si="94">IF(LEFT(C66,4)="Thực",F66,"")</f>
        <v/>
      </c>
      <c r="I66" s="60">
        <f t="shared" ref="I66:I67" si="95">IF(LEFT(C66,4)="Thực","",E66)</f>
        <v>3</v>
      </c>
      <c r="J66" s="13">
        <f t="shared" ref="J66:J67" si="96">IF(LEFT(C66,4)="Thực","",F66)</f>
        <v>45</v>
      </c>
      <c r="K66" s="14" t="s">
        <v>15</v>
      </c>
      <c r="L66" s="14"/>
      <c r="M66" s="15" t="s">
        <v>16</v>
      </c>
      <c r="N66" s="27"/>
      <c r="O66" s="31"/>
    </row>
    <row r="67" spans="1:15" ht="17.25" thickBot="1" x14ac:dyDescent="0.3">
      <c r="A67" s="23">
        <v>2</v>
      </c>
      <c r="B67" s="18">
        <v>3102023030</v>
      </c>
      <c r="C67" s="84" t="s">
        <v>67</v>
      </c>
      <c r="D67" s="18">
        <v>3102030</v>
      </c>
      <c r="E67" s="57">
        <f t="shared" si="91"/>
        <v>2</v>
      </c>
      <c r="F67" s="59">
        <f t="shared" si="92"/>
        <v>30</v>
      </c>
      <c r="G67" s="13" t="str">
        <f t="shared" si="93"/>
        <v/>
      </c>
      <c r="H67" s="13" t="str">
        <f t="shared" si="94"/>
        <v/>
      </c>
      <c r="I67" s="60">
        <f t="shared" si="95"/>
        <v>2</v>
      </c>
      <c r="J67" s="13">
        <f t="shared" si="96"/>
        <v>30</v>
      </c>
      <c r="K67" s="14" t="s">
        <v>24</v>
      </c>
      <c r="L67" s="30" t="s">
        <v>68</v>
      </c>
      <c r="M67" s="15" t="s">
        <v>16</v>
      </c>
      <c r="N67" s="27"/>
      <c r="O67" s="31"/>
    </row>
    <row r="68" spans="1:15" ht="17.25" thickBot="1" x14ac:dyDescent="0.3">
      <c r="A68" s="23">
        <v>3</v>
      </c>
      <c r="B68" s="18">
        <v>3102023031</v>
      </c>
      <c r="C68" s="84" t="s">
        <v>69</v>
      </c>
      <c r="D68" s="18">
        <v>3102031</v>
      </c>
      <c r="E68" s="57">
        <f t="shared" si="91"/>
        <v>2</v>
      </c>
      <c r="F68" s="59">
        <f t="shared" ref="F68:F75" si="97">IF(LEFT(C68,4)="Thực",E68*30,E68*15)</f>
        <v>60</v>
      </c>
      <c r="G68" s="13">
        <f t="shared" ref="G68:G75" si="98">IF(LEFT(C68,4)="Thực",E68,"")</f>
        <v>2</v>
      </c>
      <c r="H68" s="13">
        <f t="shared" ref="H68:H75" si="99">IF(LEFT(C68,4)="Thực",F68,"")</f>
        <v>60</v>
      </c>
      <c r="I68" s="60" t="str">
        <f t="shared" ref="I68:I75" si="100">IF(LEFT(C68,4)="Thực","",E68)</f>
        <v/>
      </c>
      <c r="J68" s="13" t="str">
        <f t="shared" ref="J68:J75" si="101">IF(LEFT(C68,4)="Thực","",F68)</f>
        <v/>
      </c>
      <c r="K68" s="19" t="s">
        <v>32</v>
      </c>
      <c r="L68" s="18" t="s">
        <v>70</v>
      </c>
      <c r="M68" s="15" t="s">
        <v>16</v>
      </c>
      <c r="N68" s="27"/>
      <c r="O68" s="31"/>
    </row>
    <row r="69" spans="1:15" ht="17.25" thickBot="1" x14ac:dyDescent="0.3">
      <c r="A69" s="23">
        <v>4</v>
      </c>
      <c r="B69" s="18">
        <v>3102023032</v>
      </c>
      <c r="C69" s="84" t="s">
        <v>120</v>
      </c>
      <c r="D69" s="18">
        <v>3102032</v>
      </c>
      <c r="E69" s="57">
        <f t="shared" si="91"/>
        <v>2</v>
      </c>
      <c r="F69" s="59">
        <f t="shared" si="97"/>
        <v>60</v>
      </c>
      <c r="G69" s="13">
        <f t="shared" si="98"/>
        <v>2</v>
      </c>
      <c r="H69" s="13">
        <f t="shared" si="99"/>
        <v>60</v>
      </c>
      <c r="I69" s="60" t="str">
        <f t="shared" si="100"/>
        <v/>
      </c>
      <c r="J69" s="13" t="str">
        <f t="shared" si="101"/>
        <v/>
      </c>
      <c r="K69" s="19" t="s">
        <v>32</v>
      </c>
      <c r="L69" s="18" t="s">
        <v>71</v>
      </c>
      <c r="M69" s="15" t="s">
        <v>16</v>
      </c>
      <c r="N69" s="27"/>
      <c r="O69" s="31"/>
    </row>
    <row r="70" spans="1:15" ht="17.25" thickBot="1" x14ac:dyDescent="0.3">
      <c r="A70" s="37">
        <v>5</v>
      </c>
      <c r="B70" s="44">
        <v>3102023033</v>
      </c>
      <c r="C70" s="85" t="s">
        <v>72</v>
      </c>
      <c r="D70" s="44">
        <v>3102033</v>
      </c>
      <c r="E70" s="57">
        <f t="shared" si="91"/>
        <v>2</v>
      </c>
      <c r="F70" s="59">
        <f t="shared" si="97"/>
        <v>30</v>
      </c>
      <c r="G70" s="13" t="str">
        <f t="shared" si="98"/>
        <v/>
      </c>
      <c r="H70" s="13" t="str">
        <f t="shared" si="99"/>
        <v/>
      </c>
      <c r="I70" s="60">
        <f t="shared" si="100"/>
        <v>2</v>
      </c>
      <c r="J70" s="13">
        <f t="shared" si="101"/>
        <v>30</v>
      </c>
      <c r="K70" s="14" t="s">
        <v>24</v>
      </c>
      <c r="L70" s="18" t="s">
        <v>74</v>
      </c>
      <c r="M70" s="38" t="s">
        <v>16</v>
      </c>
      <c r="N70" s="39"/>
      <c r="O70" s="40"/>
    </row>
    <row r="71" spans="1:15" ht="17.25" thickBot="1" x14ac:dyDescent="0.3">
      <c r="A71" s="37">
        <v>6</v>
      </c>
      <c r="B71" s="62">
        <v>3102023034</v>
      </c>
      <c r="C71" s="86" t="s">
        <v>75</v>
      </c>
      <c r="D71" s="62">
        <v>3102034</v>
      </c>
      <c r="E71" s="64">
        <f t="shared" ref="E71:E72" si="102">VALUE(LEFT(K71,1))</f>
        <v>3</v>
      </c>
      <c r="F71" s="65">
        <f t="shared" ref="F71:F72" si="103">IF(LEFT(C71,4)="Thực",E71*30,E71*15)</f>
        <v>45</v>
      </c>
      <c r="G71" s="66" t="str">
        <f t="shared" ref="G71:G72" si="104">IF(LEFT(C71,4)="Thực",E71,"")</f>
        <v/>
      </c>
      <c r="H71" s="66" t="str">
        <f t="shared" ref="H71:H72" si="105">IF(LEFT(C71,4)="Thực",F71,"")</f>
        <v/>
      </c>
      <c r="I71" s="67">
        <f t="shared" ref="I71:I72" si="106">IF(LEFT(C71,4)="Thực","",E71)</f>
        <v>3</v>
      </c>
      <c r="J71" s="66">
        <f t="shared" ref="J71:J72" si="107">IF(LEFT(C71,4)="Thực","",F71)</f>
        <v>45</v>
      </c>
      <c r="K71" s="54" t="s">
        <v>15</v>
      </c>
      <c r="L71" s="55" t="s">
        <v>76</v>
      </c>
      <c r="M71" s="69" t="s">
        <v>16</v>
      </c>
      <c r="N71" s="54"/>
      <c r="O71" s="75" t="s">
        <v>53</v>
      </c>
    </row>
    <row r="72" spans="1:15" ht="33.75" thickBot="1" x14ac:dyDescent="0.3">
      <c r="A72" s="37">
        <v>7</v>
      </c>
      <c r="B72" s="55">
        <v>3102023035</v>
      </c>
      <c r="C72" s="87" t="s">
        <v>121</v>
      </c>
      <c r="D72" s="55">
        <v>3102035</v>
      </c>
      <c r="E72" s="64">
        <f t="shared" si="102"/>
        <v>2</v>
      </c>
      <c r="F72" s="65">
        <f t="shared" si="103"/>
        <v>60</v>
      </c>
      <c r="G72" s="66">
        <f t="shared" si="104"/>
        <v>2</v>
      </c>
      <c r="H72" s="66">
        <f t="shared" si="105"/>
        <v>60</v>
      </c>
      <c r="I72" s="67" t="str">
        <f t="shared" si="106"/>
        <v/>
      </c>
      <c r="J72" s="66" t="str">
        <f t="shared" si="107"/>
        <v/>
      </c>
      <c r="K72" s="19" t="s">
        <v>32</v>
      </c>
      <c r="L72" s="55" t="s">
        <v>77</v>
      </c>
      <c r="M72" s="73" t="s">
        <v>16</v>
      </c>
      <c r="N72" s="71"/>
      <c r="O72" s="76"/>
    </row>
    <row r="73" spans="1:15" ht="17.25" thickBot="1" x14ac:dyDescent="0.3">
      <c r="A73" s="37">
        <v>8</v>
      </c>
      <c r="B73" s="82">
        <v>3102023089</v>
      </c>
      <c r="C73" s="83" t="s">
        <v>146</v>
      </c>
      <c r="D73" s="82">
        <v>3102089</v>
      </c>
      <c r="E73" s="64">
        <f t="shared" si="91"/>
        <v>2</v>
      </c>
      <c r="F73" s="65">
        <f t="shared" si="97"/>
        <v>30</v>
      </c>
      <c r="G73" s="66" t="str">
        <f t="shared" si="98"/>
        <v/>
      </c>
      <c r="H73" s="66" t="str">
        <f t="shared" si="99"/>
        <v/>
      </c>
      <c r="I73" s="67">
        <f t="shared" si="100"/>
        <v>2</v>
      </c>
      <c r="J73" s="66">
        <f t="shared" si="101"/>
        <v>30</v>
      </c>
      <c r="K73" s="19" t="s">
        <v>132</v>
      </c>
      <c r="L73" s="55"/>
      <c r="M73" s="69" t="s">
        <v>16</v>
      </c>
      <c r="N73" s="54"/>
      <c r="O73" s="75"/>
    </row>
    <row r="74" spans="1:15" ht="17.25" thickBot="1" x14ac:dyDescent="0.3">
      <c r="A74" s="36"/>
      <c r="B74" s="82"/>
      <c r="C74" s="80" t="s">
        <v>147</v>
      </c>
      <c r="D74" s="55"/>
      <c r="E74" s="64">
        <f t="shared" si="91"/>
        <v>1</v>
      </c>
      <c r="F74" s="65">
        <f t="shared" si="97"/>
        <v>30</v>
      </c>
      <c r="G74" s="66">
        <f t="shared" si="98"/>
        <v>1</v>
      </c>
      <c r="H74" s="66">
        <f t="shared" si="99"/>
        <v>30</v>
      </c>
      <c r="I74" s="67" t="str">
        <f t="shared" si="100"/>
        <v/>
      </c>
      <c r="J74" s="66" t="str">
        <f t="shared" si="101"/>
        <v/>
      </c>
      <c r="K74" s="72" t="s">
        <v>133</v>
      </c>
      <c r="L74" s="55"/>
      <c r="M74" s="73" t="s">
        <v>16</v>
      </c>
      <c r="N74" s="71"/>
      <c r="O74" s="76"/>
    </row>
    <row r="75" spans="1:15" ht="19.5" thickBot="1" x14ac:dyDescent="0.3">
      <c r="A75" s="157" t="s">
        <v>126</v>
      </c>
      <c r="B75" s="158"/>
      <c r="C75" s="158"/>
      <c r="D75" s="159"/>
      <c r="E75" s="57">
        <f t="shared" si="91"/>
        <v>2</v>
      </c>
      <c r="F75" s="59">
        <f t="shared" si="97"/>
        <v>30</v>
      </c>
      <c r="G75" s="13" t="str">
        <f t="shared" si="98"/>
        <v/>
      </c>
      <c r="H75" s="13" t="str">
        <f t="shared" si="99"/>
        <v/>
      </c>
      <c r="I75" s="60">
        <f t="shared" si="100"/>
        <v>2</v>
      </c>
      <c r="J75" s="13">
        <f t="shared" si="101"/>
        <v>30</v>
      </c>
      <c r="K75" s="4">
        <v>2</v>
      </c>
      <c r="L75" s="14"/>
      <c r="M75" s="15" t="s">
        <v>78</v>
      </c>
      <c r="N75" s="7"/>
      <c r="O75" s="22"/>
    </row>
    <row r="76" spans="1:15" ht="17.25" thickBot="1" x14ac:dyDescent="0.3">
      <c r="A76" s="90">
        <v>1</v>
      </c>
      <c r="B76" s="91">
        <v>3102023036</v>
      </c>
      <c r="C76" s="84" t="s">
        <v>79</v>
      </c>
      <c r="D76" s="92">
        <v>3102036</v>
      </c>
      <c r="E76" s="32"/>
      <c r="F76" s="32"/>
      <c r="G76" s="32"/>
      <c r="H76" s="32"/>
      <c r="I76" s="32"/>
      <c r="J76" s="32"/>
      <c r="K76" s="14" t="s">
        <v>24</v>
      </c>
      <c r="L76" s="14"/>
      <c r="M76" s="7"/>
      <c r="N76" s="7"/>
      <c r="O76" s="22"/>
    </row>
    <row r="77" spans="1:15" ht="17.25" thickBot="1" x14ac:dyDescent="0.3">
      <c r="A77" s="90">
        <v>2</v>
      </c>
      <c r="B77" s="91">
        <v>3102023037</v>
      </c>
      <c r="C77" s="84" t="s">
        <v>80</v>
      </c>
      <c r="D77" s="92">
        <v>3102037</v>
      </c>
      <c r="E77" s="32"/>
      <c r="F77" s="32"/>
      <c r="G77" s="32"/>
      <c r="H77" s="32"/>
      <c r="I77" s="32"/>
      <c r="J77" s="32"/>
      <c r="K77" s="14" t="s">
        <v>24</v>
      </c>
      <c r="L77" s="18" t="s">
        <v>73</v>
      </c>
      <c r="M77" s="7"/>
      <c r="N77" s="7"/>
      <c r="O77" s="22"/>
    </row>
    <row r="78" spans="1:15" ht="17.25" thickBot="1" x14ac:dyDescent="0.3">
      <c r="A78" s="93">
        <v>3</v>
      </c>
      <c r="B78" s="94">
        <v>3102023038</v>
      </c>
      <c r="C78" s="86" t="s">
        <v>81</v>
      </c>
      <c r="D78" s="95">
        <v>3102038</v>
      </c>
      <c r="E78" s="79"/>
      <c r="F78" s="79"/>
      <c r="G78" s="79"/>
      <c r="H78" s="79"/>
      <c r="I78" s="79"/>
      <c r="J78" s="79"/>
      <c r="K78" s="14" t="s">
        <v>24</v>
      </c>
      <c r="L78" s="55" t="s">
        <v>82</v>
      </c>
      <c r="M78" s="70"/>
      <c r="N78" s="70"/>
      <c r="O78" s="77"/>
    </row>
    <row r="79" spans="1:15" ht="17.25" thickBot="1" x14ac:dyDescent="0.3">
      <c r="A79" s="93">
        <v>4</v>
      </c>
      <c r="B79" s="96">
        <v>3102023039</v>
      </c>
      <c r="C79" s="87" t="s">
        <v>83</v>
      </c>
      <c r="D79" s="97">
        <v>3102039</v>
      </c>
      <c r="E79" s="81"/>
      <c r="F79" s="81"/>
      <c r="G79" s="81"/>
      <c r="H79" s="81"/>
      <c r="I79" s="81"/>
      <c r="J79" s="81"/>
      <c r="K79" s="14" t="s">
        <v>24</v>
      </c>
      <c r="L79" s="55" t="s">
        <v>84</v>
      </c>
      <c r="M79" s="74"/>
      <c r="N79" s="74"/>
      <c r="O79" s="78"/>
    </row>
    <row r="80" spans="1:15" ht="19.5" thickBot="1" x14ac:dyDescent="0.3">
      <c r="A80" s="154" t="s">
        <v>85</v>
      </c>
      <c r="B80" s="155"/>
      <c r="C80" s="155"/>
      <c r="D80" s="156"/>
      <c r="E80" s="4"/>
      <c r="F80" s="4"/>
      <c r="G80" s="4"/>
      <c r="H80" s="4"/>
      <c r="I80" s="4"/>
      <c r="J80" s="4"/>
      <c r="K80" s="4">
        <f>K81+K87</f>
        <v>14</v>
      </c>
      <c r="L80" s="14"/>
      <c r="M80" s="7"/>
      <c r="N80" s="7"/>
      <c r="O80" s="22"/>
    </row>
    <row r="81" spans="1:15" ht="19.5" thickBot="1" x14ac:dyDescent="0.3">
      <c r="A81" s="151" t="s">
        <v>13</v>
      </c>
      <c r="B81" s="152"/>
      <c r="C81" s="152"/>
      <c r="D81" s="153"/>
      <c r="E81" s="56">
        <f>SUM(E82:E86)</f>
        <v>9</v>
      </c>
      <c r="F81" s="56">
        <f t="shared" ref="F81:J81" si="108">SUM(F82:F86)</f>
        <v>195</v>
      </c>
      <c r="G81" s="56">
        <f t="shared" si="108"/>
        <v>4</v>
      </c>
      <c r="H81" s="56">
        <f t="shared" si="108"/>
        <v>120</v>
      </c>
      <c r="I81" s="56">
        <f t="shared" si="108"/>
        <v>5</v>
      </c>
      <c r="J81" s="56">
        <f t="shared" si="108"/>
        <v>75</v>
      </c>
      <c r="K81" s="4">
        <f>E81+1</f>
        <v>10</v>
      </c>
      <c r="L81" s="33">
        <f>SUM(H81,J81)</f>
        <v>195</v>
      </c>
      <c r="M81" s="3">
        <f>L81/30</f>
        <v>6.5</v>
      </c>
      <c r="N81" s="61">
        <f>7-M81</f>
        <v>0.5</v>
      </c>
      <c r="O81" s="22"/>
    </row>
    <row r="82" spans="1:15" ht="21.75" customHeight="1" thickBot="1" x14ac:dyDescent="0.3">
      <c r="A82" s="23">
        <v>1</v>
      </c>
      <c r="B82" s="18">
        <v>3102023040</v>
      </c>
      <c r="C82" s="84" t="s">
        <v>86</v>
      </c>
      <c r="D82" s="18">
        <v>3102040</v>
      </c>
      <c r="E82" s="57"/>
      <c r="F82" s="59">
        <f t="shared" ref="F82:F84" si="109">IF(LEFT(C82,4)="Thực",E82*30,E82*15)</f>
        <v>0</v>
      </c>
      <c r="G82" s="13" t="str">
        <f t="shared" ref="G82:G84" si="110">IF(LEFT(C82,4)="Thực",E82,"")</f>
        <v/>
      </c>
      <c r="H82" s="13" t="str">
        <f t="shared" ref="H82:H84" si="111">IF(LEFT(C82,4)="Thực",F82,"")</f>
        <v/>
      </c>
      <c r="I82" s="60">
        <f t="shared" ref="I82:I84" si="112">IF(LEFT(C82,4)="Thực","",E82)</f>
        <v>0</v>
      </c>
      <c r="J82" s="13">
        <f t="shared" ref="J82:J84" si="113">IF(LEFT(C82,4)="Thực","",F82)</f>
        <v>0</v>
      </c>
      <c r="K82" s="19" t="s">
        <v>131</v>
      </c>
      <c r="L82" s="14"/>
      <c r="M82" s="7" t="s">
        <v>110</v>
      </c>
      <c r="N82" s="102" t="s">
        <v>135</v>
      </c>
      <c r="O82" s="22"/>
    </row>
    <row r="83" spans="1:15" ht="17.25" thickBot="1" x14ac:dyDescent="0.3">
      <c r="A83" s="37">
        <v>2</v>
      </c>
      <c r="B83" s="30">
        <v>3102023044</v>
      </c>
      <c r="C83" s="98" t="s">
        <v>97</v>
      </c>
      <c r="D83" s="18">
        <v>3102044</v>
      </c>
      <c r="E83" s="57">
        <f t="shared" ref="E83:E84" si="114">VALUE(LEFT(K83,1))</f>
        <v>3</v>
      </c>
      <c r="F83" s="59">
        <f t="shared" si="109"/>
        <v>45</v>
      </c>
      <c r="G83" s="13" t="str">
        <f t="shared" si="110"/>
        <v/>
      </c>
      <c r="H83" s="13" t="str">
        <f t="shared" si="111"/>
        <v/>
      </c>
      <c r="I83" s="60">
        <f t="shared" si="112"/>
        <v>3</v>
      </c>
      <c r="J83" s="13">
        <f t="shared" si="113"/>
        <v>45</v>
      </c>
      <c r="K83" s="20" t="s">
        <v>15</v>
      </c>
      <c r="L83" s="14"/>
      <c r="M83" s="7" t="s">
        <v>110</v>
      </c>
      <c r="N83" s="7"/>
      <c r="O83" s="22"/>
    </row>
    <row r="84" spans="1:15" ht="17.25" thickBot="1" x14ac:dyDescent="0.3">
      <c r="A84" s="37">
        <v>3</v>
      </c>
      <c r="B84" s="82">
        <v>3102023090</v>
      </c>
      <c r="C84" s="83" t="s">
        <v>112</v>
      </c>
      <c r="D84" s="82">
        <v>3102090</v>
      </c>
      <c r="E84" s="57">
        <f t="shared" si="114"/>
        <v>2</v>
      </c>
      <c r="F84" s="59">
        <f t="shared" si="109"/>
        <v>30</v>
      </c>
      <c r="G84" s="13" t="str">
        <f t="shared" si="110"/>
        <v/>
      </c>
      <c r="H84" s="13" t="str">
        <f t="shared" si="111"/>
        <v/>
      </c>
      <c r="I84" s="60">
        <f t="shared" si="112"/>
        <v>2</v>
      </c>
      <c r="J84" s="13">
        <f t="shared" si="113"/>
        <v>30</v>
      </c>
      <c r="K84" s="54" t="s">
        <v>114</v>
      </c>
      <c r="L84" s="14"/>
      <c r="M84" s="7" t="s">
        <v>110</v>
      </c>
      <c r="N84" s="7"/>
      <c r="O84" s="22"/>
    </row>
    <row r="85" spans="1:15" ht="33.75" thickBot="1" x14ac:dyDescent="0.3">
      <c r="A85" s="37"/>
      <c r="B85" s="18"/>
      <c r="C85" s="83" t="s">
        <v>113</v>
      </c>
      <c r="D85" s="18"/>
      <c r="E85" s="57">
        <f t="shared" ref="E85" si="115">VALUE(LEFT(K85,1))</f>
        <v>1</v>
      </c>
      <c r="F85" s="59">
        <f t="shared" ref="F85" si="116">IF(LEFT(C85,4)="Thực",E85*30,E85*15)</f>
        <v>30</v>
      </c>
      <c r="G85" s="13">
        <f t="shared" ref="G85" si="117">IF(LEFT(C85,4)="Thực",E85,"")</f>
        <v>1</v>
      </c>
      <c r="H85" s="13">
        <f t="shared" ref="H85" si="118">IF(LEFT(C85,4)="Thực",F85,"")</f>
        <v>30</v>
      </c>
      <c r="I85" s="60" t="str">
        <f t="shared" ref="I85" si="119">IF(LEFT(C85,4)="Thực","",E85)</f>
        <v/>
      </c>
      <c r="J85" s="13" t="str">
        <f t="shared" ref="J85" si="120">IF(LEFT(C85,4)="Thực","",F85)</f>
        <v/>
      </c>
      <c r="K85" s="54" t="s">
        <v>115</v>
      </c>
      <c r="L85" s="14"/>
      <c r="M85" s="7"/>
      <c r="N85" s="7"/>
      <c r="O85" s="22"/>
    </row>
    <row r="86" spans="1:15" ht="17.25" thickBot="1" x14ac:dyDescent="0.3">
      <c r="A86" s="90">
        <v>4</v>
      </c>
      <c r="B86" s="91">
        <v>3102023041</v>
      </c>
      <c r="C86" s="84" t="s">
        <v>127</v>
      </c>
      <c r="D86" s="91">
        <v>3102041</v>
      </c>
      <c r="E86" s="57">
        <f t="shared" ref="E86" si="121">VALUE(LEFT(K86,1))</f>
        <v>3</v>
      </c>
      <c r="F86" s="59">
        <f t="shared" ref="F86" si="122">IF(LEFT(C86,4)="Thực",E86*30,E86*15)</f>
        <v>90</v>
      </c>
      <c r="G86" s="13">
        <f t="shared" ref="G86" si="123">IF(LEFT(C86,4)="Thực",E86,"")</f>
        <v>3</v>
      </c>
      <c r="H86" s="13">
        <f t="shared" ref="H86" si="124">IF(LEFT(C86,4)="Thực",F86,"")</f>
        <v>90</v>
      </c>
      <c r="I86" s="60" t="str">
        <f t="shared" ref="I86" si="125">IF(LEFT(C86,4)="Thực","",E86)</f>
        <v/>
      </c>
      <c r="J86" s="13" t="str">
        <f t="shared" ref="J86" si="126">IF(LEFT(C86,4)="Thực","",F86)</f>
        <v/>
      </c>
      <c r="K86" s="14" t="s">
        <v>87</v>
      </c>
      <c r="L86" s="18" t="s">
        <v>88</v>
      </c>
      <c r="M86" s="7" t="s">
        <v>110</v>
      </c>
      <c r="N86" s="7"/>
      <c r="O86" s="22"/>
    </row>
    <row r="87" spans="1:15" ht="19.5" thickBot="1" x14ac:dyDescent="0.3">
      <c r="A87" s="157" t="s">
        <v>89</v>
      </c>
      <c r="B87" s="158"/>
      <c r="C87" s="158"/>
      <c r="D87" s="159"/>
      <c r="E87" s="43"/>
      <c r="F87" s="43"/>
      <c r="G87" s="43"/>
      <c r="H87" s="43"/>
      <c r="I87" s="43"/>
      <c r="J87" s="43"/>
      <c r="K87" s="4">
        <v>4</v>
      </c>
      <c r="L87" s="7"/>
      <c r="M87" s="7"/>
      <c r="N87" s="7"/>
      <c r="O87" s="22"/>
    </row>
    <row r="88" spans="1:15" ht="17.25" thickBot="1" x14ac:dyDescent="0.3">
      <c r="A88" s="90"/>
      <c r="B88" s="91">
        <v>3102023042</v>
      </c>
      <c r="C88" s="89" t="s">
        <v>90</v>
      </c>
      <c r="D88" s="91">
        <v>3102042</v>
      </c>
      <c r="E88" s="18"/>
      <c r="F88" s="18"/>
      <c r="G88" s="18"/>
      <c r="H88" s="18"/>
      <c r="I88" s="18"/>
      <c r="J88" s="18"/>
      <c r="K88" s="14">
        <v>4</v>
      </c>
      <c r="L88" s="14"/>
      <c r="M88" s="7" t="s">
        <v>91</v>
      </c>
      <c r="N88" s="7"/>
      <c r="O88" s="22"/>
    </row>
    <row r="89" spans="1:15" ht="19.5" thickBot="1" x14ac:dyDescent="0.3">
      <c r="A89" s="138" t="s">
        <v>92</v>
      </c>
      <c r="B89" s="139"/>
      <c r="C89" s="139"/>
      <c r="D89" s="140"/>
      <c r="E89" s="42"/>
      <c r="F89" s="42"/>
      <c r="G89" s="42"/>
      <c r="H89" s="42"/>
      <c r="I89" s="42"/>
      <c r="J89" s="42"/>
      <c r="K89" s="33" t="s">
        <v>93</v>
      </c>
      <c r="L89" s="3"/>
      <c r="M89" s="7"/>
      <c r="N89" s="7"/>
      <c r="O89" s="22"/>
    </row>
    <row r="90" spans="1:15" ht="18.75" x14ac:dyDescent="0.25">
      <c r="A90" s="141" t="s">
        <v>128</v>
      </c>
      <c r="B90" s="142"/>
      <c r="C90" s="142"/>
      <c r="D90" s="143"/>
      <c r="E90" s="45"/>
      <c r="F90" s="45"/>
      <c r="G90" s="45"/>
      <c r="H90" s="45"/>
      <c r="I90" s="45"/>
      <c r="J90" s="45"/>
      <c r="K90" s="147"/>
      <c r="L90" s="149"/>
      <c r="M90" s="124"/>
      <c r="N90" s="124"/>
      <c r="O90" s="126"/>
    </row>
    <row r="91" spans="1:15" ht="42" customHeight="1" thickBot="1" x14ac:dyDescent="0.3">
      <c r="A91" s="144" t="s">
        <v>129</v>
      </c>
      <c r="B91" s="145"/>
      <c r="C91" s="145"/>
      <c r="D91" s="146"/>
      <c r="E91" s="46"/>
      <c r="F91" s="46"/>
      <c r="G91" s="46"/>
      <c r="H91" s="46"/>
      <c r="I91" s="46"/>
      <c r="J91" s="46"/>
      <c r="K91" s="148"/>
      <c r="L91" s="150"/>
      <c r="M91" s="125"/>
      <c r="N91" s="125"/>
      <c r="O91" s="127"/>
    </row>
    <row r="92" spans="1:15" ht="17.25" thickBot="1" x14ac:dyDescent="0.3">
      <c r="A92" s="99"/>
      <c r="B92" s="100">
        <v>3102023043</v>
      </c>
      <c r="C92" s="101" t="s">
        <v>94</v>
      </c>
      <c r="D92" s="91">
        <v>3102043</v>
      </c>
      <c r="E92" s="18"/>
      <c r="F92" s="18"/>
      <c r="G92" s="18"/>
      <c r="H92" s="18"/>
      <c r="I92" s="18"/>
      <c r="J92" s="18"/>
      <c r="K92" s="34">
        <v>5</v>
      </c>
      <c r="L92" s="7"/>
      <c r="M92" s="15" t="s">
        <v>95</v>
      </c>
      <c r="N92" s="7"/>
      <c r="O92" s="22"/>
    </row>
    <row r="93" spans="1:15" ht="16.5" x14ac:dyDescent="0.25">
      <c r="A93" s="128" t="s">
        <v>96</v>
      </c>
      <c r="B93" s="129"/>
      <c r="C93" s="129"/>
      <c r="D93" s="130"/>
      <c r="E93" s="47"/>
      <c r="F93" s="47"/>
      <c r="G93" s="47"/>
      <c r="H93" s="47"/>
      <c r="I93" s="47"/>
      <c r="J93" s="47"/>
      <c r="K93" s="134">
        <v>5</v>
      </c>
      <c r="L93" s="124"/>
      <c r="M93" s="136"/>
      <c r="N93" s="124"/>
      <c r="O93" s="126"/>
    </row>
    <row r="94" spans="1:15" ht="50.25" customHeight="1" thickBot="1" x14ac:dyDescent="0.3">
      <c r="A94" s="131" t="s">
        <v>130</v>
      </c>
      <c r="B94" s="132"/>
      <c r="C94" s="132"/>
      <c r="D94" s="133"/>
      <c r="E94" s="48"/>
      <c r="F94" s="48"/>
      <c r="G94" s="48"/>
      <c r="H94" s="48"/>
      <c r="I94" s="48"/>
      <c r="J94" s="48"/>
      <c r="K94" s="135"/>
      <c r="L94" s="125"/>
      <c r="M94" s="137"/>
      <c r="N94" s="125"/>
      <c r="O94" s="127"/>
    </row>
    <row r="95" spans="1:15" ht="17.25" thickBot="1" x14ac:dyDescent="0.3">
      <c r="A95" s="23">
        <v>1</v>
      </c>
      <c r="B95" s="82">
        <v>3102023091</v>
      </c>
      <c r="C95" s="35" t="s">
        <v>111</v>
      </c>
      <c r="D95" s="19">
        <v>3102091</v>
      </c>
      <c r="E95" s="18"/>
      <c r="F95" s="18"/>
      <c r="G95" s="18"/>
      <c r="H95" s="18"/>
      <c r="I95" s="18"/>
      <c r="J95" s="18"/>
      <c r="K95" s="20" t="s">
        <v>15</v>
      </c>
      <c r="L95" s="7"/>
      <c r="M95" s="15"/>
      <c r="N95" s="7"/>
      <c r="O95" s="22"/>
    </row>
    <row r="96" spans="1:15" ht="17.25" thickBot="1" x14ac:dyDescent="0.3">
      <c r="A96" s="103">
        <v>2</v>
      </c>
      <c r="B96" s="104">
        <v>3102023045</v>
      </c>
      <c r="C96" s="105" t="s">
        <v>98</v>
      </c>
      <c r="D96" s="106">
        <v>3102045</v>
      </c>
      <c r="E96" s="106"/>
      <c r="F96" s="106"/>
      <c r="G96" s="106"/>
      <c r="H96" s="106"/>
      <c r="I96" s="106"/>
      <c r="J96" s="106"/>
      <c r="K96" s="107" t="s">
        <v>24</v>
      </c>
      <c r="L96" s="108"/>
      <c r="M96" s="109"/>
      <c r="N96" s="108"/>
      <c r="O96" s="110"/>
    </row>
    <row r="97" spans="1:1" ht="19.5" thickTop="1" x14ac:dyDescent="0.25">
      <c r="A97" s="41"/>
    </row>
  </sheetData>
  <mergeCells count="43">
    <mergeCell ref="A22:D22"/>
    <mergeCell ref="A2:A5"/>
    <mergeCell ref="B2:B5"/>
    <mergeCell ref="C2:C5"/>
    <mergeCell ref="D2:D5"/>
    <mergeCell ref="N2:N5"/>
    <mergeCell ref="O2:O5"/>
    <mergeCell ref="A7:D7"/>
    <mergeCell ref="A8:D8"/>
    <mergeCell ref="A21:D21"/>
    <mergeCell ref="K2:K5"/>
    <mergeCell ref="M2:M5"/>
    <mergeCell ref="E2:J5"/>
    <mergeCell ref="E6:F6"/>
    <mergeCell ref="G6:H6"/>
    <mergeCell ref="I6:J6"/>
    <mergeCell ref="A40:D40"/>
    <mergeCell ref="A32:D32"/>
    <mergeCell ref="A35:D35"/>
    <mergeCell ref="A39:D39"/>
    <mergeCell ref="A51:D51"/>
    <mergeCell ref="A52:D52"/>
    <mergeCell ref="A64:D64"/>
    <mergeCell ref="A65:D65"/>
    <mergeCell ref="A87:D87"/>
    <mergeCell ref="A75:D75"/>
    <mergeCell ref="A80:D80"/>
    <mergeCell ref="A81:D81"/>
    <mergeCell ref="A89:D89"/>
    <mergeCell ref="A90:D90"/>
    <mergeCell ref="A91:D91"/>
    <mergeCell ref="K90:K91"/>
    <mergeCell ref="L90:L91"/>
    <mergeCell ref="N90:N91"/>
    <mergeCell ref="O90:O91"/>
    <mergeCell ref="A93:D93"/>
    <mergeCell ref="A94:D94"/>
    <mergeCell ref="K93:K94"/>
    <mergeCell ref="L93:L94"/>
    <mergeCell ref="M93:M94"/>
    <mergeCell ref="N93:N94"/>
    <mergeCell ref="O93:O94"/>
    <mergeCell ref="M90:M9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Cuong</dc:creator>
  <cp:lastModifiedBy>Se7ven</cp:lastModifiedBy>
  <dcterms:created xsi:type="dcterms:W3CDTF">2015-07-01T10:29:53Z</dcterms:created>
  <dcterms:modified xsi:type="dcterms:W3CDTF">2015-09-18T14:44:38Z</dcterms:modified>
</cp:coreProperties>
</file>